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hared\Budget\FY 2023-24\"/>
    </mc:Choice>
  </mc:AlternateContent>
  <xr:revisionPtr revIDLastSave="0" documentId="13_ncr:1_{E10F78A8-A21F-4925-BAFC-792379352393}" xr6:coauthVersionLast="47" xr6:coauthVersionMax="47" xr10:uidLastSave="{00000000-0000-0000-0000-000000000000}"/>
  <bookViews>
    <workbookView xWindow="-110" yWindow="-110" windowWidth="19420" windowHeight="12420" activeTab="2" xr2:uid="{A888EB2D-E37B-4F1D-B3D3-20625CBE1BDA}"/>
  </bookViews>
  <sheets>
    <sheet name="Schedule 15" sheetId="1" r:id="rId1"/>
    <sheet name="Schedule 13" sheetId="2" r:id="rId2"/>
    <sheet name="Schedule 12" sheetId="3" r:id="rId3"/>
  </sheets>
  <definedNames>
    <definedName name="_xlnm.Print_Area" localSheetId="2">'Schedule 12'!$A$1:$H$44</definedName>
    <definedName name="_xlnm.Print_Area" localSheetId="1">'Schedule 13'!$A$1:$G$38</definedName>
    <definedName name="_xlnm.Print_Area" localSheetId="0">'Schedule 15'!$A$1:$E$316</definedName>
    <definedName name="_xlnm.Print_Titles" localSheetId="0">'Schedule 15'!$1:$5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1" i="1" l="1"/>
  <c r="E340" i="1"/>
  <c r="B35" i="3"/>
  <c r="C35" i="3"/>
  <c r="E35" i="3"/>
  <c r="D35" i="3"/>
  <c r="D340" i="1"/>
  <c r="E12" i="3"/>
  <c r="E13" i="3" s="1"/>
  <c r="H12" i="3"/>
  <c r="H13" i="3" s="1"/>
  <c r="D12" i="3"/>
  <c r="F14" i="2"/>
  <c r="G13" i="3"/>
  <c r="C13" i="3"/>
  <c r="D13" i="3"/>
  <c r="F13" i="3"/>
  <c r="B13" i="3"/>
  <c r="E15" i="2"/>
  <c r="D15" i="2"/>
  <c r="C15" i="2"/>
  <c r="B15" i="2"/>
  <c r="E92" i="1"/>
  <c r="E93" i="1" s="1"/>
  <c r="D92" i="1"/>
  <c r="D93" i="1" s="1"/>
  <c r="C92" i="1"/>
  <c r="C93" i="1" s="1"/>
  <c r="B92" i="1"/>
  <c r="B93" i="1" s="1"/>
  <c r="E85" i="1"/>
  <c r="D85" i="1"/>
  <c r="C85" i="1"/>
  <c r="B85" i="1"/>
  <c r="D12" i="2"/>
  <c r="F12" i="2" s="1"/>
  <c r="F23" i="3"/>
  <c r="D23" i="3"/>
  <c r="E23" i="3" s="1"/>
  <c r="F22" i="3"/>
  <c r="D22" i="3"/>
  <c r="E22" i="3" s="1"/>
  <c r="F21" i="3"/>
  <c r="F20" i="3"/>
  <c r="D20" i="3"/>
  <c r="E20" i="3" s="1"/>
  <c r="F19" i="3"/>
  <c r="F18" i="3"/>
  <c r="D18" i="3"/>
  <c r="E18" i="3" s="1"/>
  <c r="F17" i="3"/>
  <c r="D17" i="3"/>
  <c r="E17" i="3" s="1"/>
  <c r="B42" i="1"/>
  <c r="B39" i="1"/>
  <c r="D42" i="1"/>
  <c r="G33" i="3"/>
  <c r="G35" i="3" s="1"/>
  <c r="F33" i="3"/>
  <c r="F35" i="3" s="1"/>
  <c r="D33" i="3"/>
  <c r="C33" i="3"/>
  <c r="B33" i="3"/>
  <c r="H32" i="3"/>
  <c r="H33" i="3" s="1"/>
  <c r="H35" i="3" s="1"/>
  <c r="E32" i="3"/>
  <c r="E35" i="2"/>
  <c r="D35" i="2"/>
  <c r="C35" i="2"/>
  <c r="B35" i="2"/>
  <c r="F34" i="2"/>
  <c r="D19" i="1"/>
  <c r="D20" i="1" s="1"/>
  <c r="D13" i="1"/>
  <c r="B13" i="1"/>
  <c r="E336" i="1"/>
  <c r="D336" i="1"/>
  <c r="C336" i="1"/>
  <c r="B336" i="1"/>
  <c r="E329" i="1"/>
  <c r="D329" i="1"/>
  <c r="C329" i="1"/>
  <c r="B329" i="1"/>
  <c r="B199" i="1"/>
  <c r="B173" i="1"/>
  <c r="D214" i="1"/>
  <c r="D21" i="3" s="1"/>
  <c r="E21" i="3" s="1"/>
  <c r="D170" i="1"/>
  <c r="D19" i="3" s="1"/>
  <c r="E19" i="3" s="1"/>
  <c r="F26" i="2"/>
  <c r="F13" i="2"/>
  <c r="F11" i="2"/>
  <c r="H16" i="3"/>
  <c r="E16" i="3"/>
  <c r="G29" i="3"/>
  <c r="C29" i="3"/>
  <c r="B29" i="3"/>
  <c r="H11" i="3"/>
  <c r="H10" i="3"/>
  <c r="H9" i="3"/>
  <c r="C24" i="3"/>
  <c r="B24" i="3"/>
  <c r="E11" i="3"/>
  <c r="E10" i="3"/>
  <c r="E9" i="3"/>
  <c r="F24" i="3" l="1"/>
  <c r="G17" i="3"/>
  <c r="G22" i="3"/>
  <c r="H22" i="3" s="1"/>
  <c r="G19" i="3"/>
  <c r="H19" i="3" s="1"/>
  <c r="G21" i="3"/>
  <c r="H21" i="3" s="1"/>
  <c r="G18" i="3"/>
  <c r="H18" i="3" s="1"/>
  <c r="G20" i="3"/>
  <c r="H20" i="3" s="1"/>
  <c r="G23" i="3"/>
  <c r="H23" i="3" s="1"/>
  <c r="E337" i="1"/>
  <c r="D24" i="3"/>
  <c r="E33" i="3"/>
  <c r="F35" i="2"/>
  <c r="B337" i="1"/>
  <c r="C337" i="1"/>
  <c r="D337" i="1"/>
  <c r="E24" i="3"/>
  <c r="E31" i="2"/>
  <c r="D31" i="2"/>
  <c r="C31" i="2"/>
  <c r="F30" i="2"/>
  <c r="F29" i="2"/>
  <c r="B31" i="2"/>
  <c r="B37" i="2" s="1"/>
  <c r="F25" i="2"/>
  <c r="F24" i="2"/>
  <c r="F23" i="2"/>
  <c r="F22" i="2"/>
  <c r="F21" i="2"/>
  <c r="F20" i="2"/>
  <c r="F19" i="2"/>
  <c r="F18" i="2"/>
  <c r="E26" i="2"/>
  <c r="D26" i="2"/>
  <c r="C26" i="2"/>
  <c r="B26" i="2"/>
  <c r="C40" i="1"/>
  <c r="C153" i="1"/>
  <c r="B153" i="1"/>
  <c r="B131" i="1"/>
  <c r="E116" i="1"/>
  <c r="B47" i="1"/>
  <c r="E314" i="1"/>
  <c r="D314" i="1"/>
  <c r="F28" i="3" s="1"/>
  <c r="H28" i="3" s="1"/>
  <c r="C314" i="1"/>
  <c r="B314" i="1"/>
  <c r="D307" i="1"/>
  <c r="D28" i="3" s="1"/>
  <c r="E28" i="3" s="1"/>
  <c r="C307" i="1"/>
  <c r="B307" i="1"/>
  <c r="E307" i="1"/>
  <c r="E292" i="1"/>
  <c r="D292" i="1"/>
  <c r="F27" i="3" s="1"/>
  <c r="C292" i="1"/>
  <c r="B292" i="1"/>
  <c r="D285" i="1"/>
  <c r="D27" i="3" s="1"/>
  <c r="C285" i="1"/>
  <c r="B285" i="1"/>
  <c r="E285" i="1"/>
  <c r="E263" i="1"/>
  <c r="E270" i="1"/>
  <c r="D270" i="1"/>
  <c r="C270" i="1"/>
  <c r="B270" i="1"/>
  <c r="D263" i="1"/>
  <c r="C263" i="1"/>
  <c r="B263" i="1"/>
  <c r="E248" i="1"/>
  <c r="D248" i="1"/>
  <c r="C248" i="1"/>
  <c r="B248" i="1"/>
  <c r="E241" i="1"/>
  <c r="D241" i="1"/>
  <c r="C241" i="1"/>
  <c r="B241" i="1"/>
  <c r="E226" i="1"/>
  <c r="D226" i="1"/>
  <c r="C226" i="1"/>
  <c r="B226" i="1"/>
  <c r="E219" i="1"/>
  <c r="D219" i="1"/>
  <c r="C219" i="1"/>
  <c r="B219" i="1"/>
  <c r="E204" i="1"/>
  <c r="D204" i="1"/>
  <c r="C204" i="1"/>
  <c r="B204" i="1"/>
  <c r="E197" i="1"/>
  <c r="D197" i="1"/>
  <c r="C197" i="1"/>
  <c r="B197" i="1"/>
  <c r="E182" i="1"/>
  <c r="D182" i="1"/>
  <c r="C182" i="1"/>
  <c r="B182" i="1"/>
  <c r="E175" i="1"/>
  <c r="D175" i="1"/>
  <c r="C175" i="1"/>
  <c r="B175" i="1"/>
  <c r="E160" i="1"/>
  <c r="D160" i="1"/>
  <c r="C160" i="1"/>
  <c r="B160" i="1"/>
  <c r="E153" i="1"/>
  <c r="D153" i="1"/>
  <c r="E138" i="1"/>
  <c r="C138" i="1"/>
  <c r="B138" i="1"/>
  <c r="D138" i="1"/>
  <c r="E131" i="1"/>
  <c r="D131" i="1"/>
  <c r="C131" i="1"/>
  <c r="D116" i="1"/>
  <c r="C116" i="1"/>
  <c r="B116" i="1"/>
  <c r="E109" i="1"/>
  <c r="D109" i="1"/>
  <c r="C109" i="1"/>
  <c r="B109" i="1"/>
  <c r="E62" i="1"/>
  <c r="D62" i="1"/>
  <c r="C62" i="1"/>
  <c r="B62" i="1"/>
  <c r="B40" i="1"/>
  <c r="E40" i="1"/>
  <c r="D40" i="1"/>
  <c r="E18" i="1"/>
  <c r="D18" i="1"/>
  <c r="C18" i="1"/>
  <c r="B18" i="1"/>
  <c r="D69" i="1"/>
  <c r="E69" i="1"/>
  <c r="C69" i="1"/>
  <c r="B69" i="1"/>
  <c r="H27" i="3" l="1"/>
  <c r="H29" i="3" s="1"/>
  <c r="F29" i="3"/>
  <c r="E27" i="3"/>
  <c r="E29" i="3" s="1"/>
  <c r="D29" i="3"/>
  <c r="E37" i="2"/>
  <c r="C37" i="2"/>
  <c r="D37" i="2"/>
  <c r="B139" i="1"/>
  <c r="F15" i="2"/>
  <c r="F31" i="2"/>
  <c r="E47" i="1"/>
  <c r="E48" i="1" s="1"/>
  <c r="D315" i="1"/>
  <c r="E205" i="1"/>
  <c r="D205" i="1"/>
  <c r="C315" i="1"/>
  <c r="C293" i="1"/>
  <c r="C271" i="1"/>
  <c r="C249" i="1"/>
  <c r="C47" i="1"/>
  <c r="C48" i="1" s="1"/>
  <c r="C25" i="1"/>
  <c r="C26" i="1" s="1"/>
  <c r="B315" i="1"/>
  <c r="B293" i="1"/>
  <c r="B249" i="1"/>
  <c r="B227" i="1"/>
  <c r="B205" i="1"/>
  <c r="B183" i="1"/>
  <c r="B161" i="1"/>
  <c r="B271" i="1"/>
  <c r="B117" i="1"/>
  <c r="B70" i="1"/>
  <c r="C227" i="1"/>
  <c r="C205" i="1"/>
  <c r="C183" i="1"/>
  <c r="C161" i="1"/>
  <c r="C139" i="1"/>
  <c r="E117" i="1"/>
  <c r="C117" i="1"/>
  <c r="E315" i="1"/>
  <c r="E293" i="1"/>
  <c r="D293" i="1"/>
  <c r="E271" i="1"/>
  <c r="D271" i="1"/>
  <c r="E249" i="1"/>
  <c r="D249" i="1"/>
  <c r="E227" i="1"/>
  <c r="D227" i="1"/>
  <c r="D183" i="1"/>
  <c r="E183" i="1"/>
  <c r="E161" i="1"/>
  <c r="D161" i="1"/>
  <c r="E139" i="1"/>
  <c r="D139" i="1"/>
  <c r="D117" i="1"/>
  <c r="B48" i="1"/>
  <c r="E25" i="1"/>
  <c r="E26" i="1" s="1"/>
  <c r="D47" i="1"/>
  <c r="D48" i="1" s="1"/>
  <c r="D25" i="1"/>
  <c r="D26" i="1" s="1"/>
  <c r="C70" i="1"/>
  <c r="D70" i="1"/>
  <c r="E70" i="1"/>
  <c r="B25" i="1"/>
  <c r="B26" i="1" s="1"/>
  <c r="F37" i="2" l="1"/>
  <c r="E341" i="1"/>
  <c r="H17" i="3"/>
  <c r="H24" i="3" s="1"/>
  <c r="G24" i="3"/>
</calcChain>
</file>

<file path=xl/sharedStrings.xml><?xml version="1.0" encoding="utf-8"?>
<sst xmlns="http://schemas.openxmlformats.org/spreadsheetml/2006/main" count="499" uniqueCount="115">
  <si>
    <t>County of Humboldt</t>
  </si>
  <si>
    <t>Financing Sources and Uses by Budget Unit by Object</t>
  </si>
  <si>
    <t>Special Districts and Other Agencies</t>
  </si>
  <si>
    <t>State Controller Schedules</t>
  </si>
  <si>
    <t>County Budget Act</t>
  </si>
  <si>
    <t xml:space="preserve">Fund:  </t>
  </si>
  <si>
    <t>Function:</t>
  </si>
  <si>
    <t>Schedule 15</t>
  </si>
  <si>
    <t>Fortuna Fire Protection District</t>
  </si>
  <si>
    <t>Public Protection</t>
  </si>
  <si>
    <t>Fire</t>
  </si>
  <si>
    <t>Budget Unit:</t>
  </si>
  <si>
    <t>Taxes</t>
  </si>
  <si>
    <t>Intergovernmental Revenues - State</t>
  </si>
  <si>
    <t>Misc. Revenues</t>
  </si>
  <si>
    <t>Total Revenues</t>
  </si>
  <si>
    <t>Salaries and Benefits</t>
  </si>
  <si>
    <t>Services and Supplies</t>
  </si>
  <si>
    <t>Other Financing Uses</t>
  </si>
  <si>
    <t>Transfers Out</t>
  </si>
  <si>
    <t>Appropriation for Contingencies</t>
  </si>
  <si>
    <t>Total Expenditures and Appropriations</t>
  </si>
  <si>
    <t>Net Cost</t>
  </si>
  <si>
    <t>Charges for Current Services</t>
  </si>
  <si>
    <t>Loleta Fire Protection District</t>
  </si>
  <si>
    <t>Whitehorn Fire Protection District</t>
  </si>
  <si>
    <t>Oher Financing Sources</t>
  </si>
  <si>
    <t>Garberville Lighting District</t>
  </si>
  <si>
    <t>Other Protection</t>
  </si>
  <si>
    <t>Hydesville Lighting District</t>
  </si>
  <si>
    <t>Loleta Lighting District</t>
  </si>
  <si>
    <t>Rohnerville Lighting District</t>
  </si>
  <si>
    <t>Weott Co Maint Lighting District</t>
  </si>
  <si>
    <t>Redcrest Maint Lighting District</t>
  </si>
  <si>
    <t>Myers Flat Maint. Lighting District</t>
  </si>
  <si>
    <t>Pacific Manor Maint Lighting District</t>
  </si>
  <si>
    <t>Humboldt Flood Sub-Zone 1-1</t>
  </si>
  <si>
    <t>Janes Creek Strom Drainage Maint District</t>
  </si>
  <si>
    <t>Activity:</t>
  </si>
  <si>
    <t>Detail by Revenue Category and Expenditure Object</t>
  </si>
  <si>
    <t>Capital Assets Equipment</t>
  </si>
  <si>
    <t>Fund Balance - Special Districts</t>
  </si>
  <si>
    <t>District Name</t>
  </si>
  <si>
    <t>Total Fund Balance</t>
  </si>
  <si>
    <t>Encumbrances</t>
  </si>
  <si>
    <t>Nonspendable, Restricted and Committed</t>
  </si>
  <si>
    <t>Assigned</t>
  </si>
  <si>
    <t>Fund Balance Available June 30, 2022</t>
  </si>
  <si>
    <t>Schedule 13</t>
  </si>
  <si>
    <t>Actual</t>
  </si>
  <si>
    <t>Estimated</t>
  </si>
  <si>
    <t>X</t>
  </si>
  <si>
    <t>Less: Obligated Fund Balances</t>
  </si>
  <si>
    <t>Fire Protection Districts</t>
  </si>
  <si>
    <t>2050 - Fortuna Fire</t>
  </si>
  <si>
    <t>Total Fire Protection Districts</t>
  </si>
  <si>
    <t>Lighting &amp; Maintenance Districts</t>
  </si>
  <si>
    <t xml:space="preserve">2080 -  Loleta Fire </t>
  </si>
  <si>
    <t xml:space="preserve">2150 -  Whitethorn Fire </t>
  </si>
  <si>
    <t xml:space="preserve">2410 - Garberville Lighting </t>
  </si>
  <si>
    <t>2420 - Hydesville Lighting</t>
  </si>
  <si>
    <t>2430 - Loleta Lighting</t>
  </si>
  <si>
    <t xml:space="preserve">2440 - Rohnerville Lighting </t>
  </si>
  <si>
    <t>2460 - Weott Maintenance &amp; Lighting</t>
  </si>
  <si>
    <t xml:space="preserve">2470 - Redcrest Lighting </t>
  </si>
  <si>
    <t xml:space="preserve">2480 - Myers Flat Lighting </t>
  </si>
  <si>
    <t>Total Lighting &amp; Maintenance Districts</t>
  </si>
  <si>
    <t>2840 - Humboldt Flood Sub-Zone 1-1</t>
  </si>
  <si>
    <t>2860 - Janes Creek Storm Drainage Maintenance</t>
  </si>
  <si>
    <t>Flood and Storm Drainage Districts</t>
  </si>
  <si>
    <t>Total Flood and Storm Drainage Districts</t>
  </si>
  <si>
    <t>Total Special Districts</t>
  </si>
  <si>
    <t>Special Districts Summary</t>
  </si>
  <si>
    <t>Decreases to Obligated Fund Balance</t>
  </si>
  <si>
    <t>Additional Financing Sources</t>
  </si>
  <si>
    <t>Total Financing Sources</t>
  </si>
  <si>
    <t>Financing Uses</t>
  </si>
  <si>
    <t>Increases to Obligated Fund Balance</t>
  </si>
  <si>
    <t>Total Financing Uses</t>
  </si>
  <si>
    <t>Schedule 12</t>
  </si>
  <si>
    <t>2490 - Pacific Manor Maintenance &amp; Lighting</t>
  </si>
  <si>
    <t>District</t>
  </si>
  <si>
    <t>Appropriations Limit</t>
  </si>
  <si>
    <t>Appropriations Subject to Limit</t>
  </si>
  <si>
    <t>Fortuna Fire Protection</t>
  </si>
  <si>
    <t>Loleta Fire Protection</t>
  </si>
  <si>
    <t>Whitethorn Fire Protection</t>
  </si>
  <si>
    <t>Garberville Lighting</t>
  </si>
  <si>
    <t>Hydesville Lighting</t>
  </si>
  <si>
    <t>Loleta Lighting</t>
  </si>
  <si>
    <t>Rohnerville Lighting</t>
  </si>
  <si>
    <t>Weott Maint. &amp; Lighting</t>
  </si>
  <si>
    <t>Redcrest Lighting</t>
  </si>
  <si>
    <t>Myers Flat Lighting</t>
  </si>
  <si>
    <t>Pacific Manor Maint &amp; Lighting</t>
  </si>
  <si>
    <t>Humboldt Flood</t>
  </si>
  <si>
    <t>Janes Creek Storm Drainage</t>
  </si>
  <si>
    <t>Uses</t>
  </si>
  <si>
    <t>For the Fiscal Year 2023-24</t>
  </si>
  <si>
    <t>FY 2021-22 Actuals</t>
  </si>
  <si>
    <t>FY 2022-23 Estimated</t>
  </si>
  <si>
    <t>FY 2023-24 Recommended</t>
  </si>
  <si>
    <t>FY 2023-24 Adopted by Board of Supervisors</t>
  </si>
  <si>
    <t>Fiscal Year 2023-24</t>
  </si>
  <si>
    <t>June 30, 2023</t>
  </si>
  <si>
    <t>Fund Balance Available June 30, 2023</t>
  </si>
  <si>
    <t>Enhanced Infrastructure Financing Districts</t>
  </si>
  <si>
    <t>2230 - Samoa Peninsula EIFD</t>
  </si>
  <si>
    <t>Total Enhanced Infrastructure Financing Districts</t>
  </si>
  <si>
    <t>Samoa Peninsula EIFD</t>
  </si>
  <si>
    <t>Economic Development</t>
  </si>
  <si>
    <t xml:space="preserve">Financing </t>
  </si>
  <si>
    <t>Co Service Area #4 Trinidad</t>
  </si>
  <si>
    <t>3970 - CSA #4 Trinidad</t>
  </si>
  <si>
    <t xml:space="preserve">Sources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</si>
</sst>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3" xfId="0" applyFont="1" applyFill="1" applyBorder="1" applyAlignment="1">
      <alignment horizontal="right"/>
    </xf>
    <xf numFmtId="41" fontId="3" fillId="0" borderId="0" xfId="0" applyNumberFormat="1" applyFont="1"/>
    <xf numFmtId="42" fontId="3" fillId="0" borderId="0" xfId="0" applyNumberFormat="1" applyFont="1"/>
    <xf numFmtId="42" fontId="2" fillId="3" borderId="2" xfId="1" applyNumberFormat="1" applyFont="1" applyFill="1" applyBorder="1"/>
    <xf numFmtId="42" fontId="2" fillId="3" borderId="2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42" fontId="5" fillId="0" borderId="0" xfId="0" applyNumberFormat="1" applyFont="1"/>
    <xf numFmtId="41" fontId="5" fillId="0" borderId="0" xfId="0" applyNumberFormat="1" applyFont="1"/>
    <xf numFmtId="0" fontId="5" fillId="0" borderId="4" xfId="0" applyFont="1" applyBorder="1" applyAlignment="1">
      <alignment horizontal="right"/>
    </xf>
    <xf numFmtId="42" fontId="5" fillId="0" borderId="4" xfId="0" applyNumberFormat="1" applyFont="1" applyBorder="1"/>
    <xf numFmtId="0" fontId="5" fillId="0" borderId="0" xfId="0" applyFont="1" applyAlignment="1">
      <alignment wrapText="1"/>
    </xf>
    <xf numFmtId="0" fontId="4" fillId="4" borderId="1" xfId="0" applyFont="1" applyFill="1" applyBorder="1" applyAlignment="1">
      <alignment horizontal="right"/>
    </xf>
    <xf numFmtId="42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42" fontId="5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6" fillId="5" borderId="0" xfId="0" applyFont="1" applyFill="1"/>
    <xf numFmtId="0" fontId="5" fillId="5" borderId="0" xfId="0" applyFont="1" applyFill="1"/>
    <xf numFmtId="0" fontId="5" fillId="0" borderId="0" xfId="0" applyFont="1" applyAlignment="1">
      <alignment horizontal="left"/>
    </xf>
    <xf numFmtId="0" fontId="6" fillId="5" borderId="0" xfId="0" applyFont="1" applyFill="1" applyAlignment="1">
      <alignment wrapText="1"/>
    </xf>
    <xf numFmtId="0" fontId="4" fillId="6" borderId="4" xfId="0" applyFont="1" applyFill="1" applyBorder="1" applyAlignment="1">
      <alignment horizontal="right"/>
    </xf>
    <xf numFmtId="42" fontId="4" fillId="6" borderId="4" xfId="0" applyNumberFormat="1" applyFont="1" applyFill="1" applyBorder="1"/>
    <xf numFmtId="42" fontId="4" fillId="6" borderId="4" xfId="0" applyNumberFormat="1" applyFont="1" applyFill="1" applyBorder="1"/>
    <xf numFmtId="0" fontId="6" fillId="5" borderId="0" xfId="0" applyFont="1" applyFill="1" applyAlignment="1">
      <alignment wrapText="1"/>
    </xf>
    <xf numFmtId="0" fontId="4" fillId="0" borderId="0" xfId="0" applyFont="1" applyFill="1" applyBorder="1" applyAlignment="1">
      <alignment horizontal="right"/>
    </xf>
    <xf numFmtId="42" fontId="4" fillId="0" borderId="0" xfId="0" applyNumberFormat="1" applyFont="1" applyFill="1" applyBorder="1"/>
    <xf numFmtId="0" fontId="5" fillId="0" borderId="0" xfId="0" applyFont="1" applyFill="1"/>
    <xf numFmtId="0" fontId="4" fillId="0" borderId="4" xfId="0" applyFont="1" applyFill="1" applyBorder="1" applyAlignment="1">
      <alignment horizontal="right"/>
    </xf>
    <xf numFmtId="42" fontId="4" fillId="0" borderId="4" xfId="0" applyNumberFormat="1" applyFont="1" applyFill="1" applyBorder="1"/>
    <xf numFmtId="0" fontId="4" fillId="6" borderId="4" xfId="0" applyFont="1" applyFill="1" applyBorder="1" applyAlignment="1">
      <alignment horizontal="left"/>
    </xf>
    <xf numFmtId="0" fontId="5" fillId="0" borderId="0" xfId="0" applyFont="1" applyBorder="1" applyAlignment="1">
      <alignment horizontal="right"/>
    </xf>
    <xf numFmtId="42" fontId="5" fillId="0" borderId="0" xfId="0" applyNumberFormat="1" applyFont="1" applyBorder="1"/>
    <xf numFmtId="0" fontId="4" fillId="0" borderId="0" xfId="0" applyFont="1" applyAlignment="1">
      <alignment horizontal="center"/>
    </xf>
    <xf numFmtId="42" fontId="4" fillId="4" borderId="5" xfId="0" applyNumberFormat="1" applyFont="1" applyFill="1" applyBorder="1"/>
    <xf numFmtId="42" fontId="4" fillId="4" borderId="6" xfId="0" applyNumberFormat="1" applyFont="1" applyFill="1" applyBorder="1"/>
    <xf numFmtId="41" fontId="5" fillId="0" borderId="0" xfId="0" applyNumberFormat="1" applyFont="1" applyAlignment="1">
      <alignment wrapText="1"/>
    </xf>
    <xf numFmtId="42" fontId="4" fillId="6" borderId="4" xfId="0" applyNumberFormat="1" applyFont="1" applyFill="1" applyBorder="1"/>
    <xf numFmtId="0" fontId="5" fillId="0" borderId="3" xfId="0" applyFont="1" applyBorder="1" applyAlignment="1">
      <alignment wrapText="1"/>
    </xf>
    <xf numFmtId="42" fontId="5" fillId="0" borderId="0" xfId="0" applyNumberFormat="1" applyFont="1" applyAlignment="1">
      <alignment wrapText="1"/>
    </xf>
    <xf numFmtId="42" fontId="4" fillId="0" borderId="3" xfId="0" applyNumberFormat="1" applyFont="1" applyFill="1" applyBorder="1" applyAlignment="1">
      <alignment horizontal="center"/>
    </xf>
    <xf numFmtId="42" fontId="4" fillId="0" borderId="4" xfId="0" applyNumberFormat="1" applyFont="1" applyFill="1" applyBorder="1" applyAlignment="1">
      <alignment horizontal="center"/>
    </xf>
    <xf numFmtId="0" fontId="4" fillId="0" borderId="1" xfId="0" applyFont="1" applyBorder="1"/>
    <xf numFmtId="41" fontId="5" fillId="0" borderId="0" xfId="0" applyNumberFormat="1" applyFont="1" applyBorder="1" applyAlignment="1">
      <alignment wrapText="1"/>
    </xf>
    <xf numFmtId="42" fontId="4" fillId="6" borderId="4" xfId="0" applyNumberFormat="1" applyFont="1" applyFill="1" applyBorder="1" applyAlignment="1">
      <alignment wrapText="1"/>
    </xf>
    <xf numFmtId="0" fontId="6" fillId="5" borderId="0" xfId="0" applyFont="1" applyFill="1" applyAlignment="1">
      <alignment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DE47-DEB9-4FA3-BE33-2A572A262D95}">
  <sheetPr>
    <pageSetUpPr fitToPage="1"/>
  </sheetPr>
  <dimension ref="A1:E341"/>
  <sheetViews>
    <sheetView topLeftCell="A320" zoomScaleNormal="100" workbookViewId="0">
      <selection activeCell="D342" sqref="D342"/>
    </sheetView>
  </sheetViews>
  <sheetFormatPr defaultColWidth="9.1796875" defaultRowHeight="12.5" x14ac:dyDescent="0.25"/>
  <cols>
    <col min="1" max="1" width="29.26953125" style="2" customWidth="1"/>
    <col min="2" max="4" width="25.1796875" style="2" customWidth="1"/>
    <col min="5" max="5" width="29.26953125" style="2" customWidth="1"/>
    <col min="6" max="16384" width="9.1796875" style="2"/>
  </cols>
  <sheetData>
    <row r="1" spans="1:5" ht="14" x14ac:dyDescent="0.3">
      <c r="A1" s="30" t="s">
        <v>3</v>
      </c>
      <c r="B1" s="48" t="s">
        <v>0</v>
      </c>
      <c r="C1" s="48"/>
      <c r="D1" s="48"/>
      <c r="E1" s="15" t="s">
        <v>7</v>
      </c>
    </row>
    <row r="2" spans="1:5" ht="14" x14ac:dyDescent="0.3">
      <c r="A2" s="30" t="s">
        <v>4</v>
      </c>
      <c r="B2" s="48" t="s">
        <v>1</v>
      </c>
      <c r="C2" s="48"/>
      <c r="D2" s="48"/>
      <c r="E2" s="30"/>
    </row>
    <row r="3" spans="1:5" ht="14" x14ac:dyDescent="0.3">
      <c r="A3" s="30"/>
      <c r="B3" s="48" t="s">
        <v>2</v>
      </c>
      <c r="C3" s="48"/>
      <c r="D3" s="48"/>
      <c r="E3" s="30"/>
    </row>
    <row r="4" spans="1:5" ht="14" x14ac:dyDescent="0.3">
      <c r="A4" s="30"/>
      <c r="B4" s="48" t="s">
        <v>98</v>
      </c>
      <c r="C4" s="48"/>
      <c r="D4" s="48"/>
      <c r="E4" s="30"/>
    </row>
    <row r="6" spans="1:5" x14ac:dyDescent="0.25">
      <c r="B6" s="3" t="s">
        <v>5</v>
      </c>
      <c r="C6" s="2" t="s">
        <v>8</v>
      </c>
    </row>
    <row r="7" spans="1:5" x14ac:dyDescent="0.25">
      <c r="B7" s="3" t="s">
        <v>11</v>
      </c>
      <c r="C7" s="4">
        <v>2050000</v>
      </c>
    </row>
    <row r="8" spans="1:5" x14ac:dyDescent="0.25">
      <c r="B8" s="3" t="s">
        <v>6</v>
      </c>
      <c r="C8" s="2" t="s">
        <v>9</v>
      </c>
    </row>
    <row r="9" spans="1:5" x14ac:dyDescent="0.25">
      <c r="B9" s="3" t="s">
        <v>38</v>
      </c>
      <c r="C9" s="2" t="s">
        <v>10</v>
      </c>
    </row>
    <row r="11" spans="1:5" s="8" customFormat="1" ht="26" x14ac:dyDescent="0.3">
      <c r="A11" s="7" t="s">
        <v>39</v>
      </c>
      <c r="B11" s="7" t="s">
        <v>99</v>
      </c>
      <c r="C11" s="7" t="s">
        <v>100</v>
      </c>
      <c r="D11" s="7" t="s">
        <v>101</v>
      </c>
      <c r="E11" s="7" t="s">
        <v>102</v>
      </c>
    </row>
    <row r="12" spans="1:5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</row>
    <row r="13" spans="1:5" x14ac:dyDescent="0.25">
      <c r="A13" s="2" t="s">
        <v>12</v>
      </c>
      <c r="B13" s="11">
        <f>1049066</f>
        <v>1049066</v>
      </c>
      <c r="C13" s="11">
        <v>1070000</v>
      </c>
      <c r="D13" s="11">
        <f>C13*1.02</f>
        <v>1091400</v>
      </c>
      <c r="E13" s="11"/>
    </row>
    <row r="14" spans="1:5" x14ac:dyDescent="0.25">
      <c r="A14" s="2" t="s">
        <v>13</v>
      </c>
      <c r="B14" s="10">
        <v>32488</v>
      </c>
      <c r="C14" s="10">
        <v>33100</v>
      </c>
      <c r="D14" s="10">
        <v>33100</v>
      </c>
      <c r="E14" s="10"/>
    </row>
    <row r="15" spans="1:5" x14ac:dyDescent="0.25">
      <c r="A15" s="2" t="s">
        <v>23</v>
      </c>
      <c r="B15" s="10">
        <v>0</v>
      </c>
      <c r="C15" s="10">
        <v>0</v>
      </c>
      <c r="D15" s="10">
        <v>20000</v>
      </c>
      <c r="E15" s="10"/>
    </row>
    <row r="16" spans="1:5" x14ac:dyDescent="0.25">
      <c r="A16" s="2" t="s">
        <v>14</v>
      </c>
      <c r="B16" s="10">
        <v>15700</v>
      </c>
      <c r="C16" s="10">
        <v>15000</v>
      </c>
      <c r="D16" s="10">
        <v>30000</v>
      </c>
      <c r="E16" s="10"/>
    </row>
    <row r="17" spans="1:5" x14ac:dyDescent="0.25">
      <c r="A17" s="2" t="s">
        <v>26</v>
      </c>
      <c r="B17" s="10"/>
      <c r="C17" s="10"/>
      <c r="D17" s="10"/>
      <c r="E17" s="10"/>
    </row>
    <row r="18" spans="1:5" s="1" customFormat="1" ht="13.5" thickBot="1" x14ac:dyDescent="0.35">
      <c r="A18" s="6" t="s">
        <v>15</v>
      </c>
      <c r="B18" s="12">
        <f>SUM(B13:B17)</f>
        <v>1097254</v>
      </c>
      <c r="C18" s="12">
        <f t="shared" ref="C18:E18" si="0">SUM(C13:C17)</f>
        <v>1118100</v>
      </c>
      <c r="D18" s="12">
        <f t="shared" si="0"/>
        <v>1174500</v>
      </c>
      <c r="E18" s="12">
        <f t="shared" si="0"/>
        <v>0</v>
      </c>
    </row>
    <row r="19" spans="1:5" ht="13" thickTop="1" x14ac:dyDescent="0.25">
      <c r="A19" s="2" t="s">
        <v>16</v>
      </c>
      <c r="B19" s="11"/>
      <c r="C19" s="11"/>
      <c r="D19" s="11">
        <f>335285+40234+11596+55662</f>
        <v>442777</v>
      </c>
      <c r="E19" s="11"/>
    </row>
    <row r="20" spans="1:5" x14ac:dyDescent="0.25">
      <c r="A20" s="2" t="s">
        <v>17</v>
      </c>
      <c r="B20" s="10">
        <v>1364184</v>
      </c>
      <c r="C20" s="10">
        <v>1550000</v>
      </c>
      <c r="D20" s="10">
        <f>871100-D19-D21</f>
        <v>358323</v>
      </c>
      <c r="E20" s="10"/>
    </row>
    <row r="21" spans="1:5" x14ac:dyDescent="0.25">
      <c r="A21" s="2" t="s">
        <v>40</v>
      </c>
      <c r="B21" s="10"/>
      <c r="C21" s="10"/>
      <c r="D21" s="10">
        <v>70000</v>
      </c>
      <c r="E21" s="10"/>
    </row>
    <row r="22" spans="1:5" x14ac:dyDescent="0.25">
      <c r="A22" s="2" t="s">
        <v>18</v>
      </c>
      <c r="B22" s="10"/>
      <c r="C22" s="10"/>
      <c r="D22" s="10">
        <v>0</v>
      </c>
      <c r="E22" s="10"/>
    </row>
    <row r="23" spans="1:5" x14ac:dyDescent="0.25">
      <c r="A23" s="2" t="s">
        <v>19</v>
      </c>
      <c r="B23" s="10"/>
      <c r="C23" s="10"/>
      <c r="D23" s="10"/>
      <c r="E23" s="10"/>
    </row>
    <row r="24" spans="1:5" x14ac:dyDescent="0.25">
      <c r="A24" s="2" t="s">
        <v>20</v>
      </c>
      <c r="B24" s="10"/>
      <c r="C24" s="10"/>
      <c r="D24" s="10"/>
      <c r="E24" s="10"/>
    </row>
    <row r="25" spans="1:5" s="1" customFormat="1" ht="13.5" thickBot="1" x14ac:dyDescent="0.35">
      <c r="A25" s="9" t="s">
        <v>21</v>
      </c>
      <c r="B25" s="12">
        <f>SUM(B19:B24)</f>
        <v>1364184</v>
      </c>
      <c r="C25" s="12">
        <f t="shared" ref="C25:E25" si="1">SUM(C19:C24)</f>
        <v>1550000</v>
      </c>
      <c r="D25" s="12">
        <f t="shared" si="1"/>
        <v>871100</v>
      </c>
      <c r="E25" s="12">
        <f t="shared" si="1"/>
        <v>0</v>
      </c>
    </row>
    <row r="26" spans="1:5" ht="14" thickTop="1" thickBot="1" x14ac:dyDescent="0.35">
      <c r="A26" s="6" t="s">
        <v>22</v>
      </c>
      <c r="B26" s="13">
        <f>B25-B18</f>
        <v>266930</v>
      </c>
      <c r="C26" s="13">
        <f t="shared" ref="C26:E26" si="2">C25-C18</f>
        <v>431900</v>
      </c>
      <c r="D26" s="13">
        <f t="shared" si="2"/>
        <v>-303400</v>
      </c>
      <c r="E26" s="13">
        <f t="shared" si="2"/>
        <v>0</v>
      </c>
    </row>
    <row r="27" spans="1:5" ht="13" thickTop="1" x14ac:dyDescent="0.25"/>
    <row r="28" spans="1:5" x14ac:dyDescent="0.25">
      <c r="B28" s="3" t="s">
        <v>5</v>
      </c>
      <c r="C28" s="2" t="s">
        <v>24</v>
      </c>
    </row>
    <row r="29" spans="1:5" x14ac:dyDescent="0.25">
      <c r="B29" s="3" t="s">
        <v>11</v>
      </c>
      <c r="C29" s="4">
        <v>2080000</v>
      </c>
    </row>
    <row r="30" spans="1:5" x14ac:dyDescent="0.25">
      <c r="B30" s="3" t="s">
        <v>6</v>
      </c>
      <c r="C30" s="2" t="s">
        <v>9</v>
      </c>
    </row>
    <row r="31" spans="1:5" x14ac:dyDescent="0.25">
      <c r="B31" s="3" t="s">
        <v>38</v>
      </c>
      <c r="C31" s="2" t="s">
        <v>10</v>
      </c>
    </row>
    <row r="33" spans="1:5" s="8" customFormat="1" ht="26" x14ac:dyDescent="0.3">
      <c r="A33" s="7" t="s">
        <v>39</v>
      </c>
      <c r="B33" s="7" t="s">
        <v>99</v>
      </c>
      <c r="C33" s="7" t="s">
        <v>100</v>
      </c>
      <c r="D33" s="7" t="s">
        <v>101</v>
      </c>
      <c r="E33" s="7" t="s">
        <v>102</v>
      </c>
    </row>
    <row r="34" spans="1:5" x14ac:dyDescent="0.25">
      <c r="A34" s="5">
        <v>1</v>
      </c>
      <c r="B34" s="5">
        <v>2</v>
      </c>
      <c r="C34" s="5">
        <v>3</v>
      </c>
      <c r="D34" s="5">
        <v>4</v>
      </c>
      <c r="E34" s="5">
        <v>5</v>
      </c>
    </row>
    <row r="35" spans="1:5" x14ac:dyDescent="0.25">
      <c r="A35" s="2" t="s">
        <v>12</v>
      </c>
      <c r="B35" s="11">
        <v>96309</v>
      </c>
      <c r="C35" s="11">
        <v>96300</v>
      </c>
      <c r="D35" s="11">
        <v>89600</v>
      </c>
      <c r="E35" s="11"/>
    </row>
    <row r="36" spans="1:5" x14ac:dyDescent="0.25">
      <c r="A36" s="2" t="s">
        <v>13</v>
      </c>
      <c r="B36" s="10">
        <v>32180</v>
      </c>
      <c r="C36" s="10">
        <v>25000</v>
      </c>
      <c r="D36" s="10">
        <v>25000</v>
      </c>
      <c r="E36" s="10"/>
    </row>
    <row r="37" spans="1:5" x14ac:dyDescent="0.25">
      <c r="A37" s="2" t="s">
        <v>23</v>
      </c>
      <c r="B37" s="10">
        <v>3057</v>
      </c>
      <c r="C37" s="10">
        <v>1500</v>
      </c>
      <c r="D37" s="10">
        <v>3000</v>
      </c>
      <c r="E37" s="10"/>
    </row>
    <row r="38" spans="1:5" x14ac:dyDescent="0.25">
      <c r="A38" s="2" t="s">
        <v>14</v>
      </c>
      <c r="B38" s="10">
        <v>1424</v>
      </c>
      <c r="C38" s="10">
        <v>1000</v>
      </c>
      <c r="D38" s="10">
        <v>1000</v>
      </c>
      <c r="E38" s="10"/>
    </row>
    <row r="39" spans="1:5" x14ac:dyDescent="0.25">
      <c r="A39" s="2" t="s">
        <v>26</v>
      </c>
      <c r="B39" s="10">
        <f>540+1632</f>
        <v>2172</v>
      </c>
      <c r="C39" s="10">
        <v>800</v>
      </c>
      <c r="D39" s="10">
        <v>800</v>
      </c>
      <c r="E39" s="10"/>
    </row>
    <row r="40" spans="1:5" s="1" customFormat="1" ht="13.5" thickBot="1" x14ac:dyDescent="0.35">
      <c r="A40" s="6" t="s">
        <v>15</v>
      </c>
      <c r="B40" s="12">
        <f>SUM(B35:B39)</f>
        <v>135142</v>
      </c>
      <c r="C40" s="12">
        <f>SUM(C35:C39)</f>
        <v>124600</v>
      </c>
      <c r="D40" s="12">
        <f t="shared" ref="D40:E40" si="3">SUM(D35:D39)</f>
        <v>119400</v>
      </c>
      <c r="E40" s="12">
        <f t="shared" si="3"/>
        <v>0</v>
      </c>
    </row>
    <row r="41" spans="1:5" ht="13" thickTop="1" x14ac:dyDescent="0.25">
      <c r="A41" s="2" t="s">
        <v>16</v>
      </c>
      <c r="B41" s="11">
        <v>11532</v>
      </c>
      <c r="C41" s="11">
        <v>5000</v>
      </c>
      <c r="D41" s="11">
        <v>12000</v>
      </c>
      <c r="E41" s="11"/>
    </row>
    <row r="42" spans="1:5" x14ac:dyDescent="0.25">
      <c r="A42" s="2" t="s">
        <v>17</v>
      </c>
      <c r="B42" s="10">
        <f>175361-B41-B44</f>
        <v>98534</v>
      </c>
      <c r="C42" s="10">
        <v>50000</v>
      </c>
      <c r="D42" s="10">
        <f>122000-D41</f>
        <v>110000</v>
      </c>
      <c r="E42" s="10"/>
    </row>
    <row r="43" spans="1:5" x14ac:dyDescent="0.25">
      <c r="A43" s="2" t="s">
        <v>40</v>
      </c>
      <c r="B43" s="10"/>
      <c r="C43" s="10"/>
      <c r="D43" s="10">
        <v>38000</v>
      </c>
      <c r="E43" s="10"/>
    </row>
    <row r="44" spans="1:5" x14ac:dyDescent="0.25">
      <c r="A44" s="2" t="s">
        <v>18</v>
      </c>
      <c r="B44" s="10">
        <v>65295</v>
      </c>
      <c r="C44" s="10">
        <v>33500</v>
      </c>
      <c r="D44" s="10">
        <v>1950</v>
      </c>
      <c r="E44" s="10"/>
    </row>
    <row r="45" spans="1:5" x14ac:dyDescent="0.25">
      <c r="A45" s="2" t="s">
        <v>19</v>
      </c>
      <c r="B45" s="10"/>
      <c r="C45" s="10"/>
      <c r="D45" s="10"/>
      <c r="E45" s="10"/>
    </row>
    <row r="46" spans="1:5" x14ac:dyDescent="0.25">
      <c r="A46" s="2" t="s">
        <v>20</v>
      </c>
      <c r="B46" s="10"/>
      <c r="C46" s="10"/>
      <c r="D46" s="10"/>
      <c r="E46" s="10"/>
    </row>
    <row r="47" spans="1:5" s="1" customFormat="1" ht="13.5" thickBot="1" x14ac:dyDescent="0.35">
      <c r="A47" s="9" t="s">
        <v>21</v>
      </c>
      <c r="B47" s="12">
        <f>SUM(B41:B46)</f>
        <v>175361</v>
      </c>
      <c r="C47" s="12">
        <f t="shared" ref="C47" si="4">SUM(C41:C46)</f>
        <v>88500</v>
      </c>
      <c r="D47" s="12">
        <f t="shared" ref="D47" si="5">SUM(D41:D46)</f>
        <v>161950</v>
      </c>
      <c r="E47" s="12">
        <f t="shared" ref="E47" si="6">SUM(E41:E46)</f>
        <v>0</v>
      </c>
    </row>
    <row r="48" spans="1:5" ht="14" thickTop="1" thickBot="1" x14ac:dyDescent="0.35">
      <c r="A48" s="6" t="s">
        <v>22</v>
      </c>
      <c r="B48" s="13">
        <f>B47-B40</f>
        <v>40219</v>
      </c>
      <c r="C48" s="13">
        <f t="shared" ref="C48" si="7">C47-C40</f>
        <v>-36100</v>
      </c>
      <c r="D48" s="13">
        <f t="shared" ref="D48" si="8">D47-D40</f>
        <v>42550</v>
      </c>
      <c r="E48" s="13">
        <f t="shared" ref="E48" si="9">E47-E40</f>
        <v>0</v>
      </c>
    </row>
    <row r="49" spans="1:5" ht="13" thickTop="1" x14ac:dyDescent="0.25"/>
    <row r="50" spans="1:5" x14ac:dyDescent="0.25">
      <c r="B50" s="3" t="s">
        <v>5</v>
      </c>
      <c r="C50" s="2" t="s">
        <v>112</v>
      </c>
    </row>
    <row r="51" spans="1:5" x14ac:dyDescent="0.25">
      <c r="B51" s="3" t="s">
        <v>11</v>
      </c>
      <c r="C51" s="4">
        <v>3970000</v>
      </c>
    </row>
    <row r="52" spans="1:5" x14ac:dyDescent="0.25">
      <c r="B52" s="3" t="s">
        <v>6</v>
      </c>
      <c r="C52" s="2" t="s">
        <v>9</v>
      </c>
    </row>
    <row r="53" spans="1:5" x14ac:dyDescent="0.25">
      <c r="B53" s="3" t="s">
        <v>38</v>
      </c>
      <c r="C53" s="2" t="s">
        <v>10</v>
      </c>
    </row>
    <row r="55" spans="1:5" ht="26" x14ac:dyDescent="0.3">
      <c r="A55" s="7" t="s">
        <v>39</v>
      </c>
      <c r="B55" s="7" t="s">
        <v>99</v>
      </c>
      <c r="C55" s="7" t="s">
        <v>100</v>
      </c>
      <c r="D55" s="7" t="s">
        <v>101</v>
      </c>
      <c r="E55" s="7" t="s">
        <v>102</v>
      </c>
    </row>
    <row r="56" spans="1:5" x14ac:dyDescent="0.25">
      <c r="A56" s="5">
        <v>1</v>
      </c>
      <c r="B56" s="5">
        <v>2</v>
      </c>
      <c r="C56" s="5">
        <v>3</v>
      </c>
      <c r="D56" s="5">
        <v>4</v>
      </c>
      <c r="E56" s="5">
        <v>5</v>
      </c>
    </row>
    <row r="57" spans="1:5" x14ac:dyDescent="0.25">
      <c r="A57" s="2" t="s">
        <v>12</v>
      </c>
      <c r="B57" s="11">
        <v>196541</v>
      </c>
      <c r="C57" s="11">
        <v>200470</v>
      </c>
      <c r="D57" s="11">
        <v>206500</v>
      </c>
      <c r="E57" s="11"/>
    </row>
    <row r="58" spans="1:5" x14ac:dyDescent="0.25">
      <c r="A58" s="2" t="s">
        <v>13</v>
      </c>
      <c r="B58" s="10"/>
      <c r="D58" s="10"/>
      <c r="E58" s="10"/>
    </row>
    <row r="59" spans="1:5" x14ac:dyDescent="0.25">
      <c r="A59" s="2" t="s">
        <v>23</v>
      </c>
      <c r="B59" s="10"/>
      <c r="D59" s="10"/>
      <c r="E59" s="10"/>
    </row>
    <row r="60" spans="1:5" x14ac:dyDescent="0.25">
      <c r="A60" s="2" t="s">
        <v>14</v>
      </c>
      <c r="B60" s="10"/>
      <c r="D60" s="10"/>
      <c r="E60" s="10"/>
    </row>
    <row r="61" spans="1:5" x14ac:dyDescent="0.25">
      <c r="A61" s="2" t="s">
        <v>26</v>
      </c>
      <c r="B61" s="10"/>
      <c r="C61" s="10"/>
      <c r="D61" s="10">
        <v>0</v>
      </c>
      <c r="E61" s="10"/>
    </row>
    <row r="62" spans="1:5" ht="13.5" thickBot="1" x14ac:dyDescent="0.35">
      <c r="A62" s="6" t="s">
        <v>15</v>
      </c>
      <c r="B62" s="12">
        <f>SUM(B57:B61)</f>
        <v>196541</v>
      </c>
      <c r="C62" s="12">
        <f t="shared" ref="C62:E62" si="10">SUM(C57:C61)</f>
        <v>200470</v>
      </c>
      <c r="D62" s="12">
        <f t="shared" si="10"/>
        <v>206500</v>
      </c>
      <c r="E62" s="12">
        <f t="shared" si="10"/>
        <v>0</v>
      </c>
    </row>
    <row r="63" spans="1:5" ht="13" thickTop="1" x14ac:dyDescent="0.25">
      <c r="A63" s="2" t="s">
        <v>16</v>
      </c>
      <c r="B63" s="11"/>
      <c r="C63" s="11"/>
      <c r="D63" s="11">
        <v>0</v>
      </c>
      <c r="E63" s="11"/>
    </row>
    <row r="64" spans="1:5" x14ac:dyDescent="0.25">
      <c r="A64" s="2" t="s">
        <v>17</v>
      </c>
      <c r="B64" s="10">
        <v>345</v>
      </c>
      <c r="C64" s="10">
        <v>344</v>
      </c>
      <c r="D64" s="10">
        <v>350</v>
      </c>
      <c r="E64" s="10"/>
    </row>
    <row r="65" spans="1:5" x14ac:dyDescent="0.25">
      <c r="A65" s="2" t="s">
        <v>40</v>
      </c>
      <c r="B65" s="10"/>
      <c r="C65" s="10"/>
      <c r="D65" s="10"/>
      <c r="E65" s="10"/>
    </row>
    <row r="66" spans="1:5" x14ac:dyDescent="0.25">
      <c r="A66" s="2" t="s">
        <v>18</v>
      </c>
      <c r="B66" s="10"/>
      <c r="C66" s="10"/>
      <c r="D66" s="10"/>
      <c r="E66" s="10"/>
    </row>
    <row r="67" spans="1:5" x14ac:dyDescent="0.25">
      <c r="A67" s="2" t="s">
        <v>19</v>
      </c>
      <c r="B67" s="10">
        <v>228854</v>
      </c>
      <c r="C67" s="10">
        <v>200126</v>
      </c>
      <c r="D67" s="10">
        <v>206150</v>
      </c>
      <c r="E67" s="10"/>
    </row>
    <row r="68" spans="1:5" x14ac:dyDescent="0.25">
      <c r="A68" s="2" t="s">
        <v>20</v>
      </c>
      <c r="B68" s="10"/>
      <c r="C68" s="10"/>
      <c r="D68" s="10"/>
      <c r="E68" s="10"/>
    </row>
    <row r="69" spans="1:5" ht="13.5" thickBot="1" x14ac:dyDescent="0.35">
      <c r="A69" s="9" t="s">
        <v>21</v>
      </c>
      <c r="B69" s="12">
        <f>SUM(B63:B68)</f>
        <v>229199</v>
      </c>
      <c r="C69" s="12">
        <f t="shared" ref="C69" si="11">SUM(C63:C68)</f>
        <v>200470</v>
      </c>
      <c r="D69" s="12">
        <f t="shared" ref="D69" si="12">SUM(D63:D68)</f>
        <v>206500</v>
      </c>
      <c r="E69" s="12">
        <f t="shared" ref="E69" si="13">SUM(E63:E68)</f>
        <v>0</v>
      </c>
    </row>
    <row r="70" spans="1:5" ht="14" thickTop="1" thickBot="1" x14ac:dyDescent="0.35">
      <c r="A70" s="6" t="s">
        <v>22</v>
      </c>
      <c r="B70" s="13">
        <f>B69-B62</f>
        <v>32658</v>
      </c>
      <c r="C70" s="13">
        <f t="shared" ref="C70" si="14">C69-C62</f>
        <v>0</v>
      </c>
      <c r="D70" s="13">
        <f t="shared" ref="D70" si="15">D69-D62</f>
        <v>0</v>
      </c>
      <c r="E70" s="13">
        <f t="shared" ref="E70" si="16">E69-E62</f>
        <v>0</v>
      </c>
    </row>
    <row r="71" spans="1:5" ht="13" thickTop="1" x14ac:dyDescent="0.25"/>
    <row r="73" spans="1:5" x14ac:dyDescent="0.25">
      <c r="B73" s="3" t="s">
        <v>5</v>
      </c>
      <c r="C73" s="2" t="s">
        <v>25</v>
      </c>
    </row>
    <row r="74" spans="1:5" x14ac:dyDescent="0.25">
      <c r="B74" s="3" t="s">
        <v>11</v>
      </c>
      <c r="C74" s="4">
        <v>2150000</v>
      </c>
    </row>
    <row r="75" spans="1:5" x14ac:dyDescent="0.25">
      <c r="B75" s="3" t="s">
        <v>6</v>
      </c>
      <c r="C75" s="2" t="s">
        <v>9</v>
      </c>
    </row>
    <row r="76" spans="1:5" x14ac:dyDescent="0.25">
      <c r="B76" s="3" t="s">
        <v>38</v>
      </c>
      <c r="C76" s="2" t="s">
        <v>10</v>
      </c>
    </row>
    <row r="78" spans="1:5" ht="26" x14ac:dyDescent="0.3">
      <c r="A78" s="7" t="s">
        <v>39</v>
      </c>
      <c r="B78" s="7" t="s">
        <v>99</v>
      </c>
      <c r="C78" s="7" t="s">
        <v>100</v>
      </c>
      <c r="D78" s="7" t="s">
        <v>101</v>
      </c>
      <c r="E78" s="7" t="s">
        <v>102</v>
      </c>
    </row>
    <row r="79" spans="1:5" x14ac:dyDescent="0.25">
      <c r="A79" s="5">
        <v>1</v>
      </c>
      <c r="B79" s="5">
        <v>2</v>
      </c>
      <c r="C79" s="5">
        <v>3</v>
      </c>
      <c r="D79" s="5">
        <v>4</v>
      </c>
      <c r="E79" s="5">
        <v>5</v>
      </c>
    </row>
    <row r="80" spans="1:5" x14ac:dyDescent="0.25">
      <c r="A80" s="2" t="s">
        <v>12</v>
      </c>
      <c r="B80" s="11">
        <v>51862</v>
      </c>
      <c r="C80" s="11">
        <v>53420</v>
      </c>
      <c r="D80" s="11">
        <v>53000</v>
      </c>
      <c r="E80" s="11"/>
    </row>
    <row r="81" spans="1:5" x14ac:dyDescent="0.25">
      <c r="A81" s="2" t="s">
        <v>13</v>
      </c>
      <c r="B81" s="10">
        <v>520</v>
      </c>
      <c r="D81" s="10"/>
      <c r="E81" s="10"/>
    </row>
    <row r="82" spans="1:5" x14ac:dyDescent="0.25">
      <c r="A82" s="2" t="s">
        <v>23</v>
      </c>
      <c r="B82" s="10"/>
      <c r="D82" s="10">
        <v>150</v>
      </c>
      <c r="E82" s="10"/>
    </row>
    <row r="83" spans="1:5" x14ac:dyDescent="0.25">
      <c r="A83" s="2" t="s">
        <v>14</v>
      </c>
      <c r="B83" s="10"/>
      <c r="D83" s="10">
        <v>1700</v>
      </c>
      <c r="E83" s="10"/>
    </row>
    <row r="84" spans="1:5" x14ac:dyDescent="0.25">
      <c r="A84" s="2" t="s">
        <v>26</v>
      </c>
      <c r="B84" s="10">
        <v>908</v>
      </c>
      <c r="C84" s="10"/>
      <c r="D84" s="10">
        <v>0</v>
      </c>
      <c r="E84" s="10"/>
    </row>
    <row r="85" spans="1:5" ht="13.5" thickBot="1" x14ac:dyDescent="0.35">
      <c r="A85" s="6" t="s">
        <v>15</v>
      </c>
      <c r="B85" s="12">
        <f>SUM(B80:B84)</f>
        <v>53290</v>
      </c>
      <c r="C85" s="12">
        <f t="shared" ref="C85:E85" si="17">SUM(C80:C84)</f>
        <v>53420</v>
      </c>
      <c r="D85" s="12">
        <f t="shared" si="17"/>
        <v>54850</v>
      </c>
      <c r="E85" s="12">
        <f t="shared" si="17"/>
        <v>0</v>
      </c>
    </row>
    <row r="86" spans="1:5" ht="13" thickTop="1" x14ac:dyDescent="0.25">
      <c r="A86" s="2" t="s">
        <v>16</v>
      </c>
      <c r="B86" s="11"/>
      <c r="C86" s="11"/>
      <c r="D86" s="11">
        <v>0</v>
      </c>
      <c r="E86" s="11"/>
    </row>
    <row r="87" spans="1:5" x14ac:dyDescent="0.25">
      <c r="A87" s="2" t="s">
        <v>17</v>
      </c>
      <c r="B87" s="10">
        <v>70794</v>
      </c>
      <c r="C87" s="10">
        <v>40000</v>
      </c>
      <c r="D87" s="10">
        <v>54850</v>
      </c>
      <c r="E87" s="10"/>
    </row>
    <row r="88" spans="1:5" x14ac:dyDescent="0.25">
      <c r="A88" s="2" t="s">
        <v>40</v>
      </c>
      <c r="B88" s="10"/>
      <c r="C88" s="10">
        <v>76575</v>
      </c>
      <c r="D88" s="10"/>
      <c r="E88" s="10"/>
    </row>
    <row r="89" spans="1:5" x14ac:dyDescent="0.25">
      <c r="A89" s="2" t="s">
        <v>18</v>
      </c>
      <c r="B89" s="10"/>
      <c r="C89" s="10"/>
      <c r="D89" s="10">
        <v>0</v>
      </c>
      <c r="E89" s="10"/>
    </row>
    <row r="90" spans="1:5" x14ac:dyDescent="0.25">
      <c r="A90" s="2" t="s">
        <v>19</v>
      </c>
      <c r="B90" s="10"/>
      <c r="C90" s="10"/>
      <c r="D90" s="10"/>
      <c r="E90" s="10"/>
    </row>
    <row r="91" spans="1:5" x14ac:dyDescent="0.25">
      <c r="A91" s="2" t="s">
        <v>20</v>
      </c>
      <c r="B91" s="10"/>
      <c r="C91" s="10"/>
      <c r="D91" s="10"/>
      <c r="E91" s="10"/>
    </row>
    <row r="92" spans="1:5" ht="13.5" thickBot="1" x14ac:dyDescent="0.35">
      <c r="A92" s="9" t="s">
        <v>21</v>
      </c>
      <c r="B92" s="12">
        <f>SUM(B86:B91)</f>
        <v>70794</v>
      </c>
      <c r="C92" s="12">
        <f t="shared" ref="C92:E92" si="18">SUM(C86:C91)</f>
        <v>116575</v>
      </c>
      <c r="D92" s="12">
        <f t="shared" si="18"/>
        <v>54850</v>
      </c>
      <c r="E92" s="12">
        <f t="shared" si="18"/>
        <v>0</v>
      </c>
    </row>
    <row r="93" spans="1:5" ht="14" thickTop="1" thickBot="1" x14ac:dyDescent="0.35">
      <c r="A93" s="6" t="s">
        <v>22</v>
      </c>
      <c r="B93" s="13">
        <f>B92-B85</f>
        <v>17504</v>
      </c>
      <c r="C93" s="13">
        <f t="shared" ref="C93:E93" si="19">C92-C85</f>
        <v>63155</v>
      </c>
      <c r="D93" s="13">
        <f t="shared" si="19"/>
        <v>0</v>
      </c>
      <c r="E93" s="13">
        <f t="shared" si="19"/>
        <v>0</v>
      </c>
    </row>
    <row r="94" spans="1:5" ht="13" thickTop="1" x14ac:dyDescent="0.25"/>
    <row r="97" spans="1:5" x14ac:dyDescent="0.25">
      <c r="B97" s="3" t="s">
        <v>5</v>
      </c>
      <c r="C97" s="2" t="s">
        <v>27</v>
      </c>
    </row>
    <row r="98" spans="1:5" x14ac:dyDescent="0.25">
      <c r="B98" s="3" t="s">
        <v>11</v>
      </c>
      <c r="C98" s="4">
        <v>2410000</v>
      </c>
    </row>
    <row r="99" spans="1:5" x14ac:dyDescent="0.25">
      <c r="B99" s="3" t="s">
        <v>6</v>
      </c>
      <c r="C99" s="2" t="s">
        <v>9</v>
      </c>
    </row>
    <row r="100" spans="1:5" x14ac:dyDescent="0.25">
      <c r="B100" s="3" t="s">
        <v>38</v>
      </c>
      <c r="C100" s="2" t="s">
        <v>28</v>
      </c>
    </row>
    <row r="102" spans="1:5" ht="26" x14ac:dyDescent="0.3">
      <c r="A102" s="7" t="s">
        <v>39</v>
      </c>
      <c r="B102" s="7" t="s">
        <v>99</v>
      </c>
      <c r="C102" s="7" t="s">
        <v>100</v>
      </c>
      <c r="D102" s="7" t="s">
        <v>101</v>
      </c>
      <c r="E102" s="7" t="s">
        <v>102</v>
      </c>
    </row>
    <row r="103" spans="1:5" x14ac:dyDescent="0.25">
      <c r="A103" s="5">
        <v>1</v>
      </c>
      <c r="B103" s="5">
        <v>2</v>
      </c>
      <c r="C103" s="5">
        <v>3</v>
      </c>
      <c r="D103" s="5">
        <v>4</v>
      </c>
      <c r="E103" s="5">
        <v>5</v>
      </c>
    </row>
    <row r="104" spans="1:5" x14ac:dyDescent="0.25">
      <c r="A104" s="2" t="s">
        <v>12</v>
      </c>
      <c r="B104" s="11">
        <v>12856</v>
      </c>
      <c r="C104" s="11">
        <v>12900</v>
      </c>
      <c r="D104" s="11">
        <v>12900</v>
      </c>
      <c r="E104" s="11"/>
    </row>
    <row r="105" spans="1:5" x14ac:dyDescent="0.25">
      <c r="A105" s="2" t="s">
        <v>13</v>
      </c>
      <c r="B105" s="10"/>
      <c r="C105" s="10"/>
      <c r="D105" s="10"/>
      <c r="E105" s="10"/>
    </row>
    <row r="106" spans="1:5" x14ac:dyDescent="0.25">
      <c r="A106" s="2" t="s">
        <v>23</v>
      </c>
      <c r="B106" s="10"/>
      <c r="C106" s="10"/>
      <c r="D106" s="10"/>
      <c r="E106" s="10"/>
    </row>
    <row r="107" spans="1:5" x14ac:dyDescent="0.25">
      <c r="A107" s="2" t="s">
        <v>14</v>
      </c>
      <c r="B107" s="10"/>
      <c r="C107" s="10"/>
      <c r="D107" s="10"/>
      <c r="E107" s="10"/>
    </row>
    <row r="108" spans="1:5" x14ac:dyDescent="0.25">
      <c r="A108" s="2" t="s">
        <v>26</v>
      </c>
      <c r="B108" s="10"/>
      <c r="C108" s="10"/>
      <c r="D108" s="10"/>
      <c r="E108" s="10"/>
    </row>
    <row r="109" spans="1:5" ht="13.5" thickBot="1" x14ac:dyDescent="0.35">
      <c r="A109" s="6" t="s">
        <v>15</v>
      </c>
      <c r="B109" s="12">
        <f>SUM(B104:B108)</f>
        <v>12856</v>
      </c>
      <c r="C109" s="12">
        <f t="shared" ref="C109" si="20">SUM(C104:C108)</f>
        <v>12900</v>
      </c>
      <c r="D109" s="12">
        <f t="shared" ref="D109" si="21">SUM(D104:D108)</f>
        <v>12900</v>
      </c>
      <c r="E109" s="12">
        <f t="shared" ref="E109" si="22">SUM(E104:E108)</f>
        <v>0</v>
      </c>
    </row>
    <row r="110" spans="1:5" ht="13" thickTop="1" x14ac:dyDescent="0.25">
      <c r="A110" s="2" t="s">
        <v>16</v>
      </c>
      <c r="B110" s="11"/>
      <c r="C110" s="11"/>
      <c r="D110" s="11"/>
      <c r="E110" s="11"/>
    </row>
    <row r="111" spans="1:5" x14ac:dyDescent="0.25">
      <c r="A111" s="2" t="s">
        <v>17</v>
      </c>
      <c r="B111" s="10">
        <v>6641</v>
      </c>
      <c r="C111" s="10">
        <v>6700</v>
      </c>
      <c r="D111" s="10">
        <v>6900</v>
      </c>
      <c r="E111" s="10"/>
    </row>
    <row r="112" spans="1:5" x14ac:dyDescent="0.25">
      <c r="A112" s="2" t="s">
        <v>40</v>
      </c>
      <c r="B112" s="10"/>
      <c r="C112" s="10"/>
      <c r="D112" s="10"/>
      <c r="E112" s="10"/>
    </row>
    <row r="113" spans="1:5" x14ac:dyDescent="0.25">
      <c r="A113" s="2" t="s">
        <v>18</v>
      </c>
      <c r="B113" s="10"/>
      <c r="C113" s="10"/>
      <c r="D113" s="10"/>
      <c r="E113" s="10"/>
    </row>
    <row r="114" spans="1:5" x14ac:dyDescent="0.25">
      <c r="A114" s="2" t="s">
        <v>19</v>
      </c>
      <c r="B114" s="10"/>
      <c r="C114" s="10"/>
      <c r="D114" s="10"/>
      <c r="E114" s="10"/>
    </row>
    <row r="115" spans="1:5" x14ac:dyDescent="0.25">
      <c r="A115" s="2" t="s">
        <v>20</v>
      </c>
      <c r="B115" s="10"/>
      <c r="C115" s="10"/>
      <c r="D115" s="10"/>
      <c r="E115" s="10"/>
    </row>
    <row r="116" spans="1:5" ht="13.5" thickBot="1" x14ac:dyDescent="0.35">
      <c r="A116" s="9" t="s">
        <v>21</v>
      </c>
      <c r="B116" s="12">
        <f>SUM(B110:B115)</f>
        <v>6641</v>
      </c>
      <c r="C116" s="12">
        <f t="shared" ref="C116" si="23">SUM(C110:C115)</f>
        <v>6700</v>
      </c>
      <c r="D116" s="12">
        <f t="shared" ref="D116" si="24">SUM(D110:D115)</f>
        <v>6900</v>
      </c>
      <c r="E116" s="12">
        <f t="shared" ref="E116" si="25">SUM(E110:E115)</f>
        <v>0</v>
      </c>
    </row>
    <row r="117" spans="1:5" ht="14" thickTop="1" thickBot="1" x14ac:dyDescent="0.35">
      <c r="A117" s="6" t="s">
        <v>22</v>
      </c>
      <c r="B117" s="13">
        <f>B116-B109</f>
        <v>-6215</v>
      </c>
      <c r="C117" s="13">
        <f t="shared" ref="C117" si="26">C116-C109</f>
        <v>-6200</v>
      </c>
      <c r="D117" s="13">
        <f t="shared" ref="D117" si="27">D116-D109</f>
        <v>-6000</v>
      </c>
      <c r="E117" s="13">
        <f t="shared" ref="E117" si="28">E116-E109</f>
        <v>0</v>
      </c>
    </row>
    <row r="118" spans="1:5" ht="13" thickTop="1" x14ac:dyDescent="0.25"/>
    <row r="119" spans="1:5" x14ac:dyDescent="0.25">
      <c r="B119" s="3" t="s">
        <v>5</v>
      </c>
      <c r="C119" s="2" t="s">
        <v>29</v>
      </c>
    </row>
    <row r="120" spans="1:5" x14ac:dyDescent="0.25">
      <c r="B120" s="3" t="s">
        <v>11</v>
      </c>
      <c r="C120" s="4">
        <v>2420000</v>
      </c>
    </row>
    <row r="121" spans="1:5" x14ac:dyDescent="0.25">
      <c r="B121" s="3" t="s">
        <v>6</v>
      </c>
      <c r="C121" s="2" t="s">
        <v>9</v>
      </c>
    </row>
    <row r="122" spans="1:5" x14ac:dyDescent="0.25">
      <c r="B122" s="3" t="s">
        <v>38</v>
      </c>
      <c r="C122" s="2" t="s">
        <v>28</v>
      </c>
    </row>
    <row r="124" spans="1:5" ht="26" x14ac:dyDescent="0.3">
      <c r="A124" s="7" t="s">
        <v>39</v>
      </c>
      <c r="B124" s="7" t="s">
        <v>99</v>
      </c>
      <c r="C124" s="7" t="s">
        <v>100</v>
      </c>
      <c r="D124" s="7" t="s">
        <v>101</v>
      </c>
      <c r="E124" s="7" t="s">
        <v>102</v>
      </c>
    </row>
    <row r="125" spans="1:5" x14ac:dyDescent="0.25">
      <c r="A125" s="5">
        <v>1</v>
      </c>
      <c r="B125" s="5">
        <v>2</v>
      </c>
      <c r="C125" s="5">
        <v>3</v>
      </c>
      <c r="D125" s="5">
        <v>4</v>
      </c>
      <c r="E125" s="5">
        <v>5</v>
      </c>
    </row>
    <row r="126" spans="1:5" x14ac:dyDescent="0.25">
      <c r="A126" s="2" t="s">
        <v>12</v>
      </c>
      <c r="B126" s="11">
        <v>4676</v>
      </c>
      <c r="C126" s="11">
        <v>4800</v>
      </c>
      <c r="D126" s="11">
        <v>4850</v>
      </c>
      <c r="E126" s="11"/>
    </row>
    <row r="127" spans="1:5" x14ac:dyDescent="0.25">
      <c r="A127" s="2" t="s">
        <v>13</v>
      </c>
      <c r="B127" s="10">
        <v>41</v>
      </c>
      <c r="C127" s="10"/>
      <c r="D127" s="10"/>
      <c r="E127" s="10"/>
    </row>
    <row r="128" spans="1:5" x14ac:dyDescent="0.25">
      <c r="A128" s="2" t="s">
        <v>23</v>
      </c>
      <c r="B128" s="10"/>
      <c r="C128" s="10"/>
      <c r="D128" s="10"/>
      <c r="E128" s="10"/>
    </row>
    <row r="129" spans="1:5" x14ac:dyDescent="0.25">
      <c r="A129" s="2" t="s">
        <v>14</v>
      </c>
      <c r="B129" s="10">
        <v>147</v>
      </c>
      <c r="C129" s="10"/>
      <c r="D129" s="10"/>
      <c r="E129" s="10"/>
    </row>
    <row r="130" spans="1:5" x14ac:dyDescent="0.25">
      <c r="A130" s="2" t="s">
        <v>26</v>
      </c>
      <c r="B130" s="10"/>
      <c r="C130" s="10"/>
      <c r="D130" s="10"/>
      <c r="E130" s="10"/>
    </row>
    <row r="131" spans="1:5" ht="13.5" thickBot="1" x14ac:dyDescent="0.35">
      <c r="A131" s="6" t="s">
        <v>15</v>
      </c>
      <c r="B131" s="12">
        <f t="shared" ref="B131:C131" si="29">SUM(B126:B130)</f>
        <v>4864</v>
      </c>
      <c r="C131" s="12">
        <f t="shared" si="29"/>
        <v>4800</v>
      </c>
      <c r="D131" s="12">
        <f t="shared" ref="D131" si="30">SUM(D126:D130)</f>
        <v>4850</v>
      </c>
      <c r="E131" s="12">
        <f t="shared" ref="E131" si="31">SUM(E126:E130)</f>
        <v>0</v>
      </c>
    </row>
    <row r="132" spans="1:5" ht="13" thickTop="1" x14ac:dyDescent="0.25">
      <c r="A132" s="2" t="s">
        <v>16</v>
      </c>
      <c r="B132" s="11"/>
      <c r="C132" s="11"/>
      <c r="D132" s="11"/>
      <c r="E132" s="11"/>
    </row>
    <row r="133" spans="1:5" x14ac:dyDescent="0.25">
      <c r="A133" s="2" t="s">
        <v>17</v>
      </c>
      <c r="B133" s="10">
        <v>1988</v>
      </c>
      <c r="C133" s="10">
        <v>1500</v>
      </c>
      <c r="D133" s="10">
        <v>1600</v>
      </c>
      <c r="E133" s="10"/>
    </row>
    <row r="134" spans="1:5" x14ac:dyDescent="0.25">
      <c r="A134" s="2" t="s">
        <v>40</v>
      </c>
      <c r="B134" s="10"/>
      <c r="C134" s="10"/>
      <c r="D134" s="10"/>
    </row>
    <row r="135" spans="1:5" x14ac:dyDescent="0.25">
      <c r="A135" s="2" t="s">
        <v>18</v>
      </c>
      <c r="B135" s="10"/>
      <c r="C135" s="10"/>
      <c r="D135" s="10"/>
      <c r="E135" s="10"/>
    </row>
    <row r="136" spans="1:5" x14ac:dyDescent="0.25">
      <c r="A136" s="2" t="s">
        <v>19</v>
      </c>
      <c r="B136" s="10"/>
      <c r="C136" s="10"/>
      <c r="D136" s="10"/>
      <c r="E136" s="10"/>
    </row>
    <row r="137" spans="1:5" x14ac:dyDescent="0.25">
      <c r="A137" s="2" t="s">
        <v>20</v>
      </c>
      <c r="B137" s="10"/>
      <c r="C137" s="10"/>
      <c r="D137" s="10"/>
      <c r="E137" s="10"/>
    </row>
    <row r="138" spans="1:5" ht="13.5" thickBot="1" x14ac:dyDescent="0.35">
      <c r="A138" s="9" t="s">
        <v>21</v>
      </c>
      <c r="B138" s="12">
        <f>SUM(B132:B137)</f>
        <v>1988</v>
      </c>
      <c r="C138" s="12">
        <f t="shared" ref="C138" si="32">SUM(C132:C137)</f>
        <v>1500</v>
      </c>
      <c r="D138" s="12">
        <f t="shared" ref="D138" si="33">SUM(D132:D137)</f>
        <v>1600</v>
      </c>
      <c r="E138" s="12">
        <f t="shared" ref="E138" si="34">SUM(E132:E137)</f>
        <v>0</v>
      </c>
    </row>
    <row r="139" spans="1:5" ht="14" thickTop="1" thickBot="1" x14ac:dyDescent="0.35">
      <c r="A139" s="6" t="s">
        <v>22</v>
      </c>
      <c r="B139" s="13">
        <f>B138-B131</f>
        <v>-2876</v>
      </c>
      <c r="C139" s="13">
        <f t="shared" ref="C139" si="35">C138-C131</f>
        <v>-3300</v>
      </c>
      <c r="D139" s="13">
        <f t="shared" ref="D139" si="36">D138-D131</f>
        <v>-3250</v>
      </c>
      <c r="E139" s="13">
        <f t="shared" ref="E139" si="37">E138-E131</f>
        <v>0</v>
      </c>
    </row>
    <row r="140" spans="1:5" ht="13" thickTop="1" x14ac:dyDescent="0.25"/>
    <row r="141" spans="1:5" x14ac:dyDescent="0.25">
      <c r="B141" s="3" t="s">
        <v>5</v>
      </c>
      <c r="C141" s="2" t="s">
        <v>30</v>
      </c>
    </row>
    <row r="142" spans="1:5" x14ac:dyDescent="0.25">
      <c r="B142" s="3" t="s">
        <v>11</v>
      </c>
      <c r="C142" s="4">
        <v>2430000</v>
      </c>
    </row>
    <row r="143" spans="1:5" x14ac:dyDescent="0.25">
      <c r="B143" s="3" t="s">
        <v>6</v>
      </c>
      <c r="C143" s="2" t="s">
        <v>9</v>
      </c>
    </row>
    <row r="144" spans="1:5" x14ac:dyDescent="0.25">
      <c r="B144" s="3" t="s">
        <v>38</v>
      </c>
      <c r="C144" s="2" t="s">
        <v>28</v>
      </c>
    </row>
    <row r="146" spans="1:5" ht="26" x14ac:dyDescent="0.3">
      <c r="A146" s="7" t="s">
        <v>39</v>
      </c>
      <c r="B146" s="7" t="s">
        <v>99</v>
      </c>
      <c r="C146" s="7" t="s">
        <v>100</v>
      </c>
      <c r="D146" s="7" t="s">
        <v>101</v>
      </c>
      <c r="E146" s="7" t="s">
        <v>102</v>
      </c>
    </row>
    <row r="147" spans="1:5" x14ac:dyDescent="0.25">
      <c r="A147" s="5">
        <v>1</v>
      </c>
      <c r="B147" s="5">
        <v>2</v>
      </c>
      <c r="C147" s="5">
        <v>3</v>
      </c>
      <c r="D147" s="5">
        <v>4</v>
      </c>
      <c r="E147" s="5">
        <v>5</v>
      </c>
    </row>
    <row r="148" spans="1:5" x14ac:dyDescent="0.25">
      <c r="A148" s="2" t="s">
        <v>12</v>
      </c>
      <c r="B148" s="2">
        <v>9598</v>
      </c>
      <c r="C148" s="11">
        <v>9870</v>
      </c>
      <c r="D148" s="11">
        <v>10000</v>
      </c>
      <c r="E148" s="11"/>
    </row>
    <row r="149" spans="1:5" x14ac:dyDescent="0.25">
      <c r="A149" s="2" t="s">
        <v>13</v>
      </c>
      <c r="B149" s="10">
        <v>83</v>
      </c>
      <c r="C149" s="11"/>
      <c r="D149" s="10"/>
      <c r="E149" s="10"/>
    </row>
    <row r="150" spans="1:5" x14ac:dyDescent="0.25">
      <c r="A150" s="2" t="s">
        <v>23</v>
      </c>
      <c r="B150" s="10"/>
      <c r="C150" s="10"/>
      <c r="D150" s="10"/>
      <c r="E150" s="10"/>
    </row>
    <row r="151" spans="1:5" x14ac:dyDescent="0.25">
      <c r="A151" s="2" t="s">
        <v>14</v>
      </c>
      <c r="B151" s="10">
        <v>243</v>
      </c>
      <c r="C151" s="10"/>
      <c r="D151" s="10"/>
      <c r="E151" s="10"/>
    </row>
    <row r="152" spans="1:5" x14ac:dyDescent="0.25">
      <c r="A152" s="2" t="s">
        <v>26</v>
      </c>
      <c r="B152" s="10"/>
      <c r="C152" s="10"/>
      <c r="D152" s="10"/>
      <c r="E152" s="10"/>
    </row>
    <row r="153" spans="1:5" ht="13.5" thickBot="1" x14ac:dyDescent="0.35">
      <c r="A153" s="6" t="s">
        <v>15</v>
      </c>
      <c r="B153" s="12">
        <f>SUM(B148:B152)</f>
        <v>9924</v>
      </c>
      <c r="C153" s="12">
        <f t="shared" ref="C153:D153" si="38">SUM(C148:C152)</f>
        <v>9870</v>
      </c>
      <c r="D153" s="12">
        <f t="shared" si="38"/>
        <v>10000</v>
      </c>
      <c r="E153" s="12">
        <f t="shared" ref="E153" si="39">SUM(E148:E152)</f>
        <v>0</v>
      </c>
    </row>
    <row r="154" spans="1:5" ht="13" thickTop="1" x14ac:dyDescent="0.25">
      <c r="A154" s="2" t="s">
        <v>16</v>
      </c>
      <c r="B154" s="11"/>
      <c r="C154" s="11"/>
      <c r="D154" s="11"/>
      <c r="E154" s="11"/>
    </row>
    <row r="155" spans="1:5" x14ac:dyDescent="0.25">
      <c r="A155" s="2" t="s">
        <v>17</v>
      </c>
      <c r="B155" s="10">
        <v>5270</v>
      </c>
      <c r="C155" s="10">
        <v>5300</v>
      </c>
      <c r="D155" s="10">
        <v>5500</v>
      </c>
      <c r="E155" s="10"/>
    </row>
    <row r="156" spans="1:5" x14ac:dyDescent="0.25">
      <c r="A156" s="2" t="s">
        <v>40</v>
      </c>
      <c r="B156" s="10"/>
      <c r="C156" s="10"/>
      <c r="D156" s="10"/>
      <c r="E156" s="10"/>
    </row>
    <row r="157" spans="1:5" x14ac:dyDescent="0.25">
      <c r="A157" s="2" t="s">
        <v>18</v>
      </c>
      <c r="B157" s="10"/>
      <c r="C157" s="10"/>
      <c r="D157" s="10"/>
      <c r="E157" s="10"/>
    </row>
    <row r="158" spans="1:5" x14ac:dyDescent="0.25">
      <c r="A158" s="2" t="s">
        <v>19</v>
      </c>
      <c r="B158" s="10"/>
      <c r="C158" s="10"/>
      <c r="D158" s="10"/>
      <c r="E158" s="10"/>
    </row>
    <row r="159" spans="1:5" x14ac:dyDescent="0.25">
      <c r="A159" s="2" t="s">
        <v>20</v>
      </c>
      <c r="B159" s="10"/>
      <c r="C159" s="10"/>
      <c r="D159" s="10"/>
      <c r="E159" s="10"/>
    </row>
    <row r="160" spans="1:5" ht="13.5" thickBot="1" x14ac:dyDescent="0.35">
      <c r="A160" s="9" t="s">
        <v>21</v>
      </c>
      <c r="B160" s="12">
        <f>SUM(B154:B159)</f>
        <v>5270</v>
      </c>
      <c r="C160" s="12">
        <f>SUM(C154:C159)</f>
        <v>5300</v>
      </c>
      <c r="D160" s="12">
        <f t="shared" ref="D160" si="40">SUM(D154:D159)</f>
        <v>5500</v>
      </c>
      <c r="E160" s="12">
        <f t="shared" ref="E160" si="41">SUM(E154:E159)</f>
        <v>0</v>
      </c>
    </row>
    <row r="161" spans="1:5" ht="14" thickTop="1" thickBot="1" x14ac:dyDescent="0.35">
      <c r="A161" s="6" t="s">
        <v>22</v>
      </c>
      <c r="B161" s="13">
        <f>B160-B153</f>
        <v>-4654</v>
      </c>
      <c r="C161" s="13">
        <f>C160-C153</f>
        <v>-4570</v>
      </c>
      <c r="D161" s="13">
        <f t="shared" ref="D161" si="42">D160-D153</f>
        <v>-4500</v>
      </c>
      <c r="E161" s="13">
        <f t="shared" ref="E161" si="43">E160-E153</f>
        <v>0</v>
      </c>
    </row>
    <row r="162" spans="1:5" ht="13" thickTop="1" x14ac:dyDescent="0.25"/>
    <row r="163" spans="1:5" x14ac:dyDescent="0.25">
      <c r="B163" s="3" t="s">
        <v>5</v>
      </c>
      <c r="C163" s="2" t="s">
        <v>31</v>
      </c>
    </row>
    <row r="164" spans="1:5" x14ac:dyDescent="0.25">
      <c r="B164" s="3" t="s">
        <v>11</v>
      </c>
      <c r="C164" s="4">
        <v>2440000</v>
      </c>
    </row>
    <row r="165" spans="1:5" x14ac:dyDescent="0.25">
      <c r="B165" s="3" t="s">
        <v>6</v>
      </c>
      <c r="C165" s="2" t="s">
        <v>9</v>
      </c>
    </row>
    <row r="166" spans="1:5" x14ac:dyDescent="0.25">
      <c r="B166" s="3" t="s">
        <v>38</v>
      </c>
      <c r="C166" s="2" t="s">
        <v>28</v>
      </c>
    </row>
    <row r="168" spans="1:5" ht="26" x14ac:dyDescent="0.3">
      <c r="A168" s="7" t="s">
        <v>39</v>
      </c>
      <c r="B168" s="7" t="s">
        <v>99</v>
      </c>
      <c r="C168" s="7" t="s">
        <v>100</v>
      </c>
      <c r="D168" s="7" t="s">
        <v>101</v>
      </c>
      <c r="E168" s="7" t="s">
        <v>102</v>
      </c>
    </row>
    <row r="169" spans="1:5" x14ac:dyDescent="0.25">
      <c r="A169" s="5">
        <v>1</v>
      </c>
      <c r="B169" s="5">
        <v>2</v>
      </c>
      <c r="C169" s="5">
        <v>3</v>
      </c>
      <c r="D169" s="5">
        <v>4</v>
      </c>
      <c r="E169" s="5">
        <v>5</v>
      </c>
    </row>
    <row r="170" spans="1:5" x14ac:dyDescent="0.25">
      <c r="A170" s="2" t="s">
        <v>12</v>
      </c>
      <c r="B170" s="11">
        <v>8990</v>
      </c>
      <c r="C170" s="11">
        <v>9260</v>
      </c>
      <c r="D170" s="11">
        <f>C170*1.02</f>
        <v>9445.2000000000007</v>
      </c>
      <c r="E170" s="11"/>
    </row>
    <row r="171" spans="1:5" x14ac:dyDescent="0.25">
      <c r="A171" s="2" t="s">
        <v>13</v>
      </c>
      <c r="B171" s="10">
        <v>90</v>
      </c>
      <c r="C171" s="10"/>
      <c r="D171" s="10"/>
      <c r="E171" s="10"/>
    </row>
    <row r="172" spans="1:5" x14ac:dyDescent="0.25">
      <c r="A172" s="2" t="s">
        <v>23</v>
      </c>
      <c r="B172" s="10"/>
      <c r="C172" s="10"/>
      <c r="D172" s="10"/>
      <c r="E172" s="10"/>
    </row>
    <row r="173" spans="1:5" x14ac:dyDescent="0.25">
      <c r="A173" s="2" t="s">
        <v>14</v>
      </c>
      <c r="B173" s="10">
        <f>333+43</f>
        <v>376</v>
      </c>
      <c r="C173" s="10"/>
      <c r="D173" s="10"/>
      <c r="E173" s="10"/>
    </row>
    <row r="174" spans="1:5" x14ac:dyDescent="0.25">
      <c r="A174" s="2" t="s">
        <v>26</v>
      </c>
      <c r="B174" s="10"/>
      <c r="C174" s="10"/>
      <c r="D174" s="10"/>
      <c r="E174" s="10"/>
    </row>
    <row r="175" spans="1:5" ht="13.5" thickBot="1" x14ac:dyDescent="0.35">
      <c r="A175" s="6" t="s">
        <v>15</v>
      </c>
      <c r="B175" s="12">
        <f>SUM(B170:B174)</f>
        <v>9456</v>
      </c>
      <c r="C175" s="12">
        <f t="shared" ref="C175" si="44">SUM(C170:C174)</f>
        <v>9260</v>
      </c>
      <c r="D175" s="12">
        <f t="shared" ref="D175" si="45">SUM(D170:D174)</f>
        <v>9445.2000000000007</v>
      </c>
      <c r="E175" s="12">
        <f t="shared" ref="E175" si="46">SUM(E170:E174)</f>
        <v>0</v>
      </c>
    </row>
    <row r="176" spans="1:5" ht="13" thickTop="1" x14ac:dyDescent="0.25">
      <c r="A176" s="2" t="s">
        <v>16</v>
      </c>
      <c r="B176" s="11"/>
      <c r="C176" s="11"/>
      <c r="D176" s="11"/>
      <c r="E176" s="11"/>
    </row>
    <row r="177" spans="1:5" x14ac:dyDescent="0.25">
      <c r="A177" s="2" t="s">
        <v>17</v>
      </c>
      <c r="B177" s="10">
        <v>782</v>
      </c>
      <c r="C177" s="10">
        <v>1200</v>
      </c>
      <c r="D177" s="10">
        <v>1500</v>
      </c>
      <c r="E177" s="10"/>
    </row>
    <row r="178" spans="1:5" x14ac:dyDescent="0.25">
      <c r="A178" s="2" t="s">
        <v>40</v>
      </c>
      <c r="B178" s="10"/>
      <c r="C178" s="10"/>
      <c r="D178" s="10"/>
      <c r="E178" s="10"/>
    </row>
    <row r="179" spans="1:5" x14ac:dyDescent="0.25">
      <c r="A179" s="2" t="s">
        <v>18</v>
      </c>
      <c r="B179" s="10"/>
      <c r="C179" s="10"/>
      <c r="D179" s="10"/>
      <c r="E179" s="10"/>
    </row>
    <row r="180" spans="1:5" x14ac:dyDescent="0.25">
      <c r="A180" s="2" t="s">
        <v>19</v>
      </c>
      <c r="B180" s="10"/>
      <c r="C180" s="10"/>
      <c r="D180" s="10"/>
      <c r="E180" s="10"/>
    </row>
    <row r="181" spans="1:5" x14ac:dyDescent="0.25">
      <c r="A181" s="2" t="s">
        <v>20</v>
      </c>
      <c r="B181" s="10"/>
      <c r="C181" s="10"/>
      <c r="D181" s="10"/>
      <c r="E181" s="10"/>
    </row>
    <row r="182" spans="1:5" ht="13.5" thickBot="1" x14ac:dyDescent="0.35">
      <c r="A182" s="9" t="s">
        <v>21</v>
      </c>
      <c r="B182" s="12">
        <f>SUM(B176:B181)</f>
        <v>782</v>
      </c>
      <c r="C182" s="12">
        <f t="shared" ref="C182" si="47">SUM(C176:C181)</f>
        <v>1200</v>
      </c>
      <c r="D182" s="12">
        <f t="shared" ref="D182" si="48">SUM(D176:D181)</f>
        <v>1500</v>
      </c>
      <c r="E182" s="12">
        <f t="shared" ref="E182" si="49">SUM(E176:E181)</f>
        <v>0</v>
      </c>
    </row>
    <row r="183" spans="1:5" ht="14" thickTop="1" thickBot="1" x14ac:dyDescent="0.35">
      <c r="A183" s="6" t="s">
        <v>22</v>
      </c>
      <c r="B183" s="13">
        <f>B182-B175</f>
        <v>-8674</v>
      </c>
      <c r="C183" s="13">
        <f t="shared" ref="C183" si="50">C182-C175</f>
        <v>-8060</v>
      </c>
      <c r="D183" s="13">
        <f t="shared" ref="D183" si="51">D182-D175</f>
        <v>-7945.2000000000007</v>
      </c>
      <c r="E183" s="13">
        <f t="shared" ref="E183" si="52">E182-E175</f>
        <v>0</v>
      </c>
    </row>
    <row r="184" spans="1:5" ht="13" thickTop="1" x14ac:dyDescent="0.25"/>
    <row r="185" spans="1:5" x14ac:dyDescent="0.25">
      <c r="B185" s="3" t="s">
        <v>5</v>
      </c>
      <c r="C185" s="2" t="s">
        <v>32</v>
      </c>
    </row>
    <row r="186" spans="1:5" x14ac:dyDescent="0.25">
      <c r="B186" s="3" t="s">
        <v>11</v>
      </c>
      <c r="C186" s="4">
        <v>2460000</v>
      </c>
    </row>
    <row r="187" spans="1:5" x14ac:dyDescent="0.25">
      <c r="B187" s="3" t="s">
        <v>6</v>
      </c>
      <c r="C187" s="2" t="s">
        <v>9</v>
      </c>
    </row>
    <row r="188" spans="1:5" x14ac:dyDescent="0.25">
      <c r="B188" s="3" t="s">
        <v>38</v>
      </c>
      <c r="C188" s="2" t="s">
        <v>28</v>
      </c>
    </row>
    <row r="190" spans="1:5" ht="26" x14ac:dyDescent="0.3">
      <c r="A190" s="7" t="s">
        <v>39</v>
      </c>
      <c r="B190" s="7" t="s">
        <v>99</v>
      </c>
      <c r="C190" s="7" t="s">
        <v>100</v>
      </c>
      <c r="D190" s="7" t="s">
        <v>101</v>
      </c>
      <c r="E190" s="7" t="s">
        <v>102</v>
      </c>
    </row>
    <row r="191" spans="1:5" x14ac:dyDescent="0.25">
      <c r="A191" s="5">
        <v>1</v>
      </c>
      <c r="B191" s="5">
        <v>2</v>
      </c>
      <c r="C191" s="5">
        <v>3</v>
      </c>
      <c r="D191" s="5">
        <v>4</v>
      </c>
      <c r="E191" s="5">
        <v>5</v>
      </c>
    </row>
    <row r="192" spans="1:5" x14ac:dyDescent="0.25">
      <c r="A192" s="2" t="s">
        <v>12</v>
      </c>
      <c r="B192" s="11">
        <v>13437</v>
      </c>
      <c r="C192" s="11">
        <v>13700</v>
      </c>
      <c r="D192" s="11">
        <v>13900</v>
      </c>
      <c r="E192" s="11"/>
    </row>
    <row r="193" spans="1:5" x14ac:dyDescent="0.25">
      <c r="A193" s="2" t="s">
        <v>13</v>
      </c>
      <c r="B193" s="10">
        <v>125</v>
      </c>
      <c r="C193" s="10"/>
      <c r="D193" s="10"/>
      <c r="E193" s="10"/>
    </row>
    <row r="194" spans="1:5" x14ac:dyDescent="0.25">
      <c r="A194" s="2" t="s">
        <v>23</v>
      </c>
      <c r="B194" s="10"/>
      <c r="C194" s="10"/>
      <c r="D194" s="10"/>
      <c r="E194" s="10"/>
    </row>
    <row r="195" spans="1:5" x14ac:dyDescent="0.25">
      <c r="A195" s="2" t="s">
        <v>14</v>
      </c>
      <c r="B195" s="10">
        <v>531</v>
      </c>
      <c r="C195" s="10"/>
      <c r="D195" s="10"/>
      <c r="E195" s="10"/>
    </row>
    <row r="196" spans="1:5" x14ac:dyDescent="0.25">
      <c r="A196" s="2" t="s">
        <v>26</v>
      </c>
      <c r="B196" s="10"/>
      <c r="C196" s="10"/>
      <c r="D196" s="10"/>
      <c r="E196" s="10"/>
    </row>
    <row r="197" spans="1:5" ht="13.5" thickBot="1" x14ac:dyDescent="0.35">
      <c r="A197" s="6" t="s">
        <v>15</v>
      </c>
      <c r="B197" s="12">
        <f>SUM(B192:B196)</f>
        <v>14093</v>
      </c>
      <c r="C197" s="12">
        <f t="shared" ref="C197" si="53">SUM(C192:C196)</f>
        <v>13700</v>
      </c>
      <c r="D197" s="12">
        <f t="shared" ref="D197" si="54">SUM(D192:D196)</f>
        <v>13900</v>
      </c>
      <c r="E197" s="12">
        <f t="shared" ref="E197" si="55">SUM(E192:E196)</f>
        <v>0</v>
      </c>
    </row>
    <row r="198" spans="1:5" ht="13" thickTop="1" x14ac:dyDescent="0.25">
      <c r="A198" s="2" t="s">
        <v>16</v>
      </c>
      <c r="B198" s="11"/>
      <c r="C198" s="11"/>
      <c r="D198" s="11"/>
      <c r="E198" s="11"/>
    </row>
    <row r="199" spans="1:5" x14ac:dyDescent="0.25">
      <c r="A199" s="2" t="s">
        <v>17</v>
      </c>
      <c r="B199" s="10">
        <f>8099+3978</f>
        <v>12077</v>
      </c>
      <c r="C199" s="10">
        <v>4500</v>
      </c>
      <c r="D199" s="10">
        <v>5000</v>
      </c>
      <c r="E199" s="10"/>
    </row>
    <row r="200" spans="1:5" x14ac:dyDescent="0.25">
      <c r="A200" s="2" t="s">
        <v>40</v>
      </c>
      <c r="B200" s="10"/>
      <c r="C200" s="10"/>
      <c r="D200" s="10"/>
      <c r="E200" s="10"/>
    </row>
    <row r="201" spans="1:5" x14ac:dyDescent="0.25">
      <c r="A201" s="2" t="s">
        <v>18</v>
      </c>
      <c r="B201" s="10"/>
      <c r="C201" s="10"/>
      <c r="D201" s="10"/>
      <c r="E201" s="10"/>
    </row>
    <row r="202" spans="1:5" x14ac:dyDescent="0.25">
      <c r="A202" s="2" t="s">
        <v>19</v>
      </c>
      <c r="B202" s="10"/>
      <c r="C202" s="10"/>
      <c r="D202" s="10"/>
      <c r="E202" s="10"/>
    </row>
    <row r="203" spans="1:5" x14ac:dyDescent="0.25">
      <c r="A203" s="2" t="s">
        <v>20</v>
      </c>
      <c r="B203" s="10"/>
      <c r="C203" s="10"/>
      <c r="D203" s="10"/>
      <c r="E203" s="10"/>
    </row>
    <row r="204" spans="1:5" ht="13.5" thickBot="1" x14ac:dyDescent="0.35">
      <c r="A204" s="9" t="s">
        <v>21</v>
      </c>
      <c r="B204" s="12">
        <f>SUM(B198:B203)</f>
        <v>12077</v>
      </c>
      <c r="C204" s="12">
        <f t="shared" ref="C204" si="56">SUM(C198:C203)</f>
        <v>4500</v>
      </c>
      <c r="D204" s="12">
        <f t="shared" ref="D204" si="57">SUM(D198:D203)</f>
        <v>5000</v>
      </c>
      <c r="E204" s="12">
        <f t="shared" ref="E204" si="58">SUM(E198:E203)</f>
        <v>0</v>
      </c>
    </row>
    <row r="205" spans="1:5" ht="14" thickTop="1" thickBot="1" x14ac:dyDescent="0.35">
      <c r="A205" s="6" t="s">
        <v>22</v>
      </c>
      <c r="B205" s="13">
        <f>B204-B197</f>
        <v>-2016</v>
      </c>
      <c r="C205" s="13">
        <f t="shared" ref="C205" si="59">C204-C197</f>
        <v>-9200</v>
      </c>
      <c r="D205" s="13">
        <f t="shared" ref="D205" si="60">D204-D197</f>
        <v>-8900</v>
      </c>
      <c r="E205" s="13">
        <f t="shared" ref="E205" si="61">E204-E197</f>
        <v>0</v>
      </c>
    </row>
    <row r="206" spans="1:5" ht="13" thickTop="1" x14ac:dyDescent="0.25"/>
    <row r="207" spans="1:5" x14ac:dyDescent="0.25">
      <c r="B207" s="3" t="s">
        <v>5</v>
      </c>
      <c r="C207" s="2" t="s">
        <v>33</v>
      </c>
    </row>
    <row r="208" spans="1:5" x14ac:dyDescent="0.25">
      <c r="B208" s="3" t="s">
        <v>11</v>
      </c>
      <c r="C208" s="4">
        <v>2470000</v>
      </c>
    </row>
    <row r="209" spans="1:5" x14ac:dyDescent="0.25">
      <c r="B209" s="3" t="s">
        <v>6</v>
      </c>
      <c r="C209" s="2" t="s">
        <v>9</v>
      </c>
    </row>
    <row r="210" spans="1:5" x14ac:dyDescent="0.25">
      <c r="B210" s="3" t="s">
        <v>38</v>
      </c>
      <c r="C210" s="2" t="s">
        <v>28</v>
      </c>
    </row>
    <row r="212" spans="1:5" ht="26" x14ac:dyDescent="0.3">
      <c r="A212" s="7" t="s">
        <v>39</v>
      </c>
      <c r="B212" s="7" t="s">
        <v>99</v>
      </c>
      <c r="C212" s="7" t="s">
        <v>100</v>
      </c>
      <c r="D212" s="7" t="s">
        <v>101</v>
      </c>
      <c r="E212" s="7" t="s">
        <v>102</v>
      </c>
    </row>
    <row r="213" spans="1:5" x14ac:dyDescent="0.25">
      <c r="A213" s="5">
        <v>1</v>
      </c>
      <c r="B213" s="5">
        <v>2</v>
      </c>
      <c r="C213" s="5">
        <v>3</v>
      </c>
      <c r="D213" s="5">
        <v>4</v>
      </c>
      <c r="E213" s="5">
        <v>5</v>
      </c>
    </row>
    <row r="214" spans="1:5" x14ac:dyDescent="0.25">
      <c r="A214" s="2" t="s">
        <v>12</v>
      </c>
      <c r="B214" s="11">
        <v>2184</v>
      </c>
      <c r="C214" s="11">
        <v>2250</v>
      </c>
      <c r="D214" s="11">
        <f>C214*1.02</f>
        <v>2295</v>
      </c>
      <c r="E214" s="11"/>
    </row>
    <row r="215" spans="1:5" x14ac:dyDescent="0.25">
      <c r="A215" s="2" t="s">
        <v>13</v>
      </c>
      <c r="B215" s="10">
        <v>22</v>
      </c>
      <c r="C215" s="10"/>
      <c r="D215" s="10"/>
      <c r="E215" s="10"/>
    </row>
    <row r="216" spans="1:5" x14ac:dyDescent="0.25">
      <c r="A216" s="2" t="s">
        <v>23</v>
      </c>
      <c r="B216" s="10"/>
      <c r="C216" s="10"/>
      <c r="D216" s="10"/>
      <c r="E216" s="10"/>
    </row>
    <row r="217" spans="1:5" x14ac:dyDescent="0.25">
      <c r="A217" s="2" t="s">
        <v>14</v>
      </c>
      <c r="B217" s="10">
        <v>75</v>
      </c>
      <c r="C217" s="10"/>
      <c r="D217" s="10"/>
      <c r="E217" s="10"/>
    </row>
    <row r="218" spans="1:5" x14ac:dyDescent="0.25">
      <c r="A218" s="2" t="s">
        <v>26</v>
      </c>
      <c r="B218" s="10"/>
      <c r="C218" s="10"/>
      <c r="D218" s="10"/>
      <c r="E218" s="10"/>
    </row>
    <row r="219" spans="1:5" ht="13.5" thickBot="1" x14ac:dyDescent="0.35">
      <c r="A219" s="6" t="s">
        <v>15</v>
      </c>
      <c r="B219" s="12">
        <f>SUM(B214:B218)</f>
        <v>2281</v>
      </c>
      <c r="C219" s="12">
        <f t="shared" ref="C219" si="62">SUM(C214:C218)</f>
        <v>2250</v>
      </c>
      <c r="D219" s="12">
        <f t="shared" ref="D219" si="63">SUM(D214:D218)</f>
        <v>2295</v>
      </c>
      <c r="E219" s="12">
        <f t="shared" ref="E219" si="64">SUM(E214:E218)</f>
        <v>0</v>
      </c>
    </row>
    <row r="220" spans="1:5" ht="13" thickTop="1" x14ac:dyDescent="0.25">
      <c r="A220" s="2" t="s">
        <v>16</v>
      </c>
      <c r="B220" s="11"/>
      <c r="C220" s="11"/>
      <c r="D220" s="11"/>
      <c r="E220" s="11"/>
    </row>
    <row r="221" spans="1:5" x14ac:dyDescent="0.25">
      <c r="A221" s="2" t="s">
        <v>17</v>
      </c>
      <c r="B221" s="10">
        <v>792</v>
      </c>
      <c r="C221" s="10">
        <v>1000</v>
      </c>
      <c r="D221" s="10">
        <v>1200</v>
      </c>
      <c r="E221" s="10"/>
    </row>
    <row r="222" spans="1:5" x14ac:dyDescent="0.25">
      <c r="A222" s="2" t="s">
        <v>40</v>
      </c>
      <c r="B222" s="10"/>
      <c r="C222" s="10"/>
      <c r="D222" s="10"/>
      <c r="E222" s="10"/>
    </row>
    <row r="223" spans="1:5" x14ac:dyDescent="0.25">
      <c r="A223" s="2" t="s">
        <v>18</v>
      </c>
      <c r="B223" s="10"/>
      <c r="C223" s="10"/>
      <c r="D223" s="10"/>
      <c r="E223" s="10"/>
    </row>
    <row r="224" spans="1:5" x14ac:dyDescent="0.25">
      <c r="A224" s="2" t="s">
        <v>19</v>
      </c>
      <c r="B224" s="10"/>
      <c r="C224" s="10"/>
      <c r="D224" s="10"/>
      <c r="E224" s="10"/>
    </row>
    <row r="225" spans="1:5" x14ac:dyDescent="0.25">
      <c r="A225" s="2" t="s">
        <v>20</v>
      </c>
      <c r="B225" s="10"/>
      <c r="C225" s="10"/>
      <c r="D225" s="10"/>
      <c r="E225" s="10"/>
    </row>
    <row r="226" spans="1:5" ht="13.5" thickBot="1" x14ac:dyDescent="0.35">
      <c r="A226" s="9" t="s">
        <v>21</v>
      </c>
      <c r="B226" s="12">
        <f>SUM(B220:B225)</f>
        <v>792</v>
      </c>
      <c r="C226" s="12">
        <f t="shared" ref="C226" si="65">SUM(C220:C225)</f>
        <v>1000</v>
      </c>
      <c r="D226" s="12">
        <f t="shared" ref="D226" si="66">SUM(D220:D225)</f>
        <v>1200</v>
      </c>
      <c r="E226" s="12">
        <f t="shared" ref="E226" si="67">SUM(E220:E225)</f>
        <v>0</v>
      </c>
    </row>
    <row r="227" spans="1:5" ht="14" thickTop="1" thickBot="1" x14ac:dyDescent="0.35">
      <c r="A227" s="6" t="s">
        <v>22</v>
      </c>
      <c r="B227" s="13">
        <f>B226-B219</f>
        <v>-1489</v>
      </c>
      <c r="C227" s="13">
        <f t="shared" ref="C227" si="68">C226-C219</f>
        <v>-1250</v>
      </c>
      <c r="D227" s="13">
        <f t="shared" ref="D227" si="69">D226-D219</f>
        <v>-1095</v>
      </c>
      <c r="E227" s="13">
        <f t="shared" ref="E227" si="70">E226-E219</f>
        <v>0</v>
      </c>
    </row>
    <row r="228" spans="1:5" ht="13" thickTop="1" x14ac:dyDescent="0.25"/>
    <row r="229" spans="1:5" x14ac:dyDescent="0.25">
      <c r="B229" s="3" t="s">
        <v>5</v>
      </c>
      <c r="C229" s="2" t="s">
        <v>34</v>
      </c>
    </row>
    <row r="230" spans="1:5" x14ac:dyDescent="0.25">
      <c r="B230" s="3" t="s">
        <v>11</v>
      </c>
      <c r="C230" s="4">
        <v>2480000</v>
      </c>
    </row>
    <row r="231" spans="1:5" x14ac:dyDescent="0.25">
      <c r="B231" s="3" t="s">
        <v>6</v>
      </c>
      <c r="C231" s="2" t="s">
        <v>9</v>
      </c>
    </row>
    <row r="232" spans="1:5" x14ac:dyDescent="0.25">
      <c r="B232" s="3" t="s">
        <v>38</v>
      </c>
      <c r="C232" s="2" t="s">
        <v>28</v>
      </c>
    </row>
    <row r="234" spans="1:5" ht="26" x14ac:dyDescent="0.3">
      <c r="A234" s="7" t="s">
        <v>39</v>
      </c>
      <c r="B234" s="7" t="s">
        <v>99</v>
      </c>
      <c r="C234" s="7" t="s">
        <v>100</v>
      </c>
      <c r="D234" s="7" t="s">
        <v>101</v>
      </c>
      <c r="E234" s="7" t="s">
        <v>102</v>
      </c>
    </row>
    <row r="235" spans="1:5" x14ac:dyDescent="0.25">
      <c r="A235" s="5">
        <v>1</v>
      </c>
      <c r="B235" s="5">
        <v>2</v>
      </c>
      <c r="C235" s="5">
        <v>3</v>
      </c>
      <c r="D235" s="5">
        <v>4</v>
      </c>
      <c r="E235" s="5">
        <v>5</v>
      </c>
    </row>
    <row r="236" spans="1:5" x14ac:dyDescent="0.25">
      <c r="A236" s="2" t="s">
        <v>12</v>
      </c>
      <c r="B236" s="11">
        <v>2944</v>
      </c>
      <c r="C236" s="11">
        <v>3050</v>
      </c>
      <c r="D236" s="11">
        <v>3110</v>
      </c>
      <c r="E236" s="11"/>
    </row>
    <row r="237" spans="1:5" x14ac:dyDescent="0.25">
      <c r="A237" s="2" t="s">
        <v>13</v>
      </c>
      <c r="B237" s="2">
        <v>29</v>
      </c>
      <c r="D237" s="10"/>
      <c r="E237" s="10"/>
    </row>
    <row r="238" spans="1:5" x14ac:dyDescent="0.25">
      <c r="A238" s="2" t="s">
        <v>23</v>
      </c>
      <c r="D238" s="10"/>
      <c r="E238" s="10"/>
    </row>
    <row r="239" spans="1:5" x14ac:dyDescent="0.25">
      <c r="A239" s="2" t="s">
        <v>14</v>
      </c>
      <c r="B239" s="10">
        <v>96</v>
      </c>
      <c r="C239" s="10"/>
      <c r="D239" s="10"/>
      <c r="E239" s="10"/>
    </row>
    <row r="240" spans="1:5" x14ac:dyDescent="0.25">
      <c r="A240" s="2" t="s">
        <v>26</v>
      </c>
      <c r="B240" s="10"/>
      <c r="C240" s="10"/>
      <c r="D240" s="10"/>
      <c r="E240" s="10"/>
    </row>
    <row r="241" spans="1:5" ht="13.5" thickBot="1" x14ac:dyDescent="0.35">
      <c r="A241" s="6" t="s">
        <v>15</v>
      </c>
      <c r="B241" s="12">
        <f>SUM(B236:B240)</f>
        <v>3069</v>
      </c>
      <c r="C241" s="12">
        <f t="shared" ref="C241" si="71">SUM(C236:C240)</f>
        <v>3050</v>
      </c>
      <c r="D241" s="12">
        <f t="shared" ref="D241" si="72">SUM(D236:D240)</f>
        <v>3110</v>
      </c>
      <c r="E241" s="12">
        <f t="shared" ref="E241" si="73">SUM(E236:E240)</f>
        <v>0</v>
      </c>
    </row>
    <row r="242" spans="1:5" ht="13" thickTop="1" x14ac:dyDescent="0.25">
      <c r="A242" s="2" t="s">
        <v>16</v>
      </c>
      <c r="B242" s="11"/>
      <c r="C242" s="11"/>
      <c r="D242" s="11"/>
      <c r="E242" s="11"/>
    </row>
    <row r="243" spans="1:5" x14ac:dyDescent="0.25">
      <c r="A243" s="2" t="s">
        <v>17</v>
      </c>
      <c r="B243" s="10">
        <v>560</v>
      </c>
      <c r="C243" s="10">
        <v>600</v>
      </c>
      <c r="D243" s="10">
        <v>700</v>
      </c>
      <c r="E243" s="10"/>
    </row>
    <row r="244" spans="1:5" x14ac:dyDescent="0.25">
      <c r="A244" s="2" t="s">
        <v>40</v>
      </c>
      <c r="B244" s="10"/>
      <c r="C244" s="10"/>
      <c r="D244" s="10"/>
      <c r="E244" s="10"/>
    </row>
    <row r="245" spans="1:5" x14ac:dyDescent="0.25">
      <c r="A245" s="2" t="s">
        <v>18</v>
      </c>
      <c r="B245" s="10"/>
      <c r="C245" s="10"/>
      <c r="D245" s="10"/>
      <c r="E245" s="10"/>
    </row>
    <row r="246" spans="1:5" x14ac:dyDescent="0.25">
      <c r="A246" s="2" t="s">
        <v>19</v>
      </c>
      <c r="B246" s="10"/>
      <c r="C246" s="10"/>
      <c r="D246" s="10"/>
      <c r="E246" s="10"/>
    </row>
    <row r="247" spans="1:5" x14ac:dyDescent="0.25">
      <c r="A247" s="2" t="s">
        <v>20</v>
      </c>
      <c r="B247" s="10"/>
      <c r="C247" s="10"/>
      <c r="D247" s="10"/>
      <c r="E247" s="10"/>
    </row>
    <row r="248" spans="1:5" ht="13.5" thickBot="1" x14ac:dyDescent="0.35">
      <c r="A248" s="9" t="s">
        <v>21</v>
      </c>
      <c r="B248" s="12">
        <f>SUM(B242:B247)</f>
        <v>560</v>
      </c>
      <c r="C248" s="12">
        <f t="shared" ref="C248" si="74">SUM(C242:C247)</f>
        <v>600</v>
      </c>
      <c r="D248" s="12">
        <f t="shared" ref="D248" si="75">SUM(D242:D247)</f>
        <v>700</v>
      </c>
      <c r="E248" s="12">
        <f t="shared" ref="E248" si="76">SUM(E242:E247)</f>
        <v>0</v>
      </c>
    </row>
    <row r="249" spans="1:5" ht="14" thickTop="1" thickBot="1" x14ac:dyDescent="0.35">
      <c r="A249" s="6" t="s">
        <v>22</v>
      </c>
      <c r="B249" s="13">
        <f>B248-B241</f>
        <v>-2509</v>
      </c>
      <c r="C249" s="13">
        <f t="shared" ref="C249" si="77">C248-C241</f>
        <v>-2450</v>
      </c>
      <c r="D249" s="13">
        <f t="shared" ref="D249" si="78">D248-D241</f>
        <v>-2410</v>
      </c>
      <c r="E249" s="13">
        <f t="shared" ref="E249" si="79">E248-E241</f>
        <v>0</v>
      </c>
    </row>
    <row r="250" spans="1:5" ht="13" thickTop="1" x14ac:dyDescent="0.25"/>
    <row r="251" spans="1:5" x14ac:dyDescent="0.25">
      <c r="B251" s="3" t="s">
        <v>5</v>
      </c>
      <c r="C251" s="2" t="s">
        <v>35</v>
      </c>
    </row>
    <row r="252" spans="1:5" x14ac:dyDescent="0.25">
      <c r="B252" s="3" t="s">
        <v>11</v>
      </c>
      <c r="C252" s="4">
        <v>2490000</v>
      </c>
    </row>
    <row r="253" spans="1:5" x14ac:dyDescent="0.25">
      <c r="B253" s="3" t="s">
        <v>6</v>
      </c>
      <c r="C253" s="2" t="s">
        <v>9</v>
      </c>
    </row>
    <row r="254" spans="1:5" x14ac:dyDescent="0.25">
      <c r="B254" s="3" t="s">
        <v>38</v>
      </c>
      <c r="C254" s="2" t="s">
        <v>28</v>
      </c>
    </row>
    <row r="256" spans="1:5" ht="26" x14ac:dyDescent="0.3">
      <c r="A256" s="7" t="s">
        <v>39</v>
      </c>
      <c r="B256" s="7" t="s">
        <v>99</v>
      </c>
      <c r="C256" s="7" t="s">
        <v>100</v>
      </c>
      <c r="D256" s="7" t="s">
        <v>101</v>
      </c>
      <c r="E256" s="7" t="s">
        <v>102</v>
      </c>
    </row>
    <row r="257" spans="1:5" x14ac:dyDescent="0.25">
      <c r="A257" s="5">
        <v>1</v>
      </c>
      <c r="B257" s="5">
        <v>2</v>
      </c>
      <c r="C257" s="5">
        <v>3</v>
      </c>
      <c r="D257" s="5">
        <v>4</v>
      </c>
      <c r="E257" s="5">
        <v>5</v>
      </c>
    </row>
    <row r="258" spans="1:5" x14ac:dyDescent="0.25">
      <c r="A258" s="2" t="s">
        <v>12</v>
      </c>
      <c r="B258" s="11">
        <v>1668</v>
      </c>
      <c r="C258" s="11">
        <v>1720</v>
      </c>
      <c r="D258" s="11">
        <v>1760</v>
      </c>
      <c r="E258" s="11"/>
    </row>
    <row r="259" spans="1:5" x14ac:dyDescent="0.25">
      <c r="A259" s="2" t="s">
        <v>13</v>
      </c>
      <c r="B259" s="2">
        <v>13</v>
      </c>
      <c r="D259" s="10"/>
      <c r="E259" s="10"/>
    </row>
    <row r="260" spans="1:5" x14ac:dyDescent="0.25">
      <c r="A260" s="2" t="s">
        <v>23</v>
      </c>
      <c r="D260" s="10"/>
      <c r="E260" s="10"/>
    </row>
    <row r="261" spans="1:5" x14ac:dyDescent="0.25">
      <c r="A261" s="2" t="s">
        <v>14</v>
      </c>
      <c r="B261" s="10">
        <v>25</v>
      </c>
      <c r="C261" s="10"/>
      <c r="D261" s="10"/>
      <c r="E261" s="10"/>
    </row>
    <row r="262" spans="1:5" x14ac:dyDescent="0.25">
      <c r="A262" s="2" t="s">
        <v>26</v>
      </c>
      <c r="B262" s="10"/>
      <c r="C262" s="10"/>
      <c r="D262" s="10"/>
      <c r="E262" s="10"/>
    </row>
    <row r="263" spans="1:5" ht="13.5" thickBot="1" x14ac:dyDescent="0.35">
      <c r="A263" s="6" t="s">
        <v>15</v>
      </c>
      <c r="B263" s="12">
        <f>SUM(B258:B262)</f>
        <v>1706</v>
      </c>
      <c r="C263" s="12">
        <f t="shared" ref="C263" si="80">SUM(C258:C262)</f>
        <v>1720</v>
      </c>
      <c r="D263" s="12">
        <f t="shared" ref="D263" si="81">SUM(D258:D262)</f>
        <v>1760</v>
      </c>
      <c r="E263" s="12">
        <f t="shared" ref="E263" si="82">SUM(E258:E262)</f>
        <v>0</v>
      </c>
    </row>
    <row r="264" spans="1:5" ht="13" thickTop="1" x14ac:dyDescent="0.25">
      <c r="A264" s="2" t="s">
        <v>16</v>
      </c>
      <c r="B264" s="11"/>
      <c r="C264" s="11"/>
      <c r="D264" s="11"/>
      <c r="E264" s="11"/>
    </row>
    <row r="265" spans="1:5" x14ac:dyDescent="0.25">
      <c r="A265" s="2" t="s">
        <v>17</v>
      </c>
      <c r="B265" s="10">
        <v>1277</v>
      </c>
      <c r="C265" s="10">
        <v>1250</v>
      </c>
      <c r="D265" s="10">
        <v>1450</v>
      </c>
      <c r="E265" s="10"/>
    </row>
    <row r="266" spans="1:5" x14ac:dyDescent="0.25">
      <c r="A266" s="2" t="s">
        <v>40</v>
      </c>
      <c r="B266" s="10"/>
      <c r="C266" s="10"/>
      <c r="D266" s="10"/>
      <c r="E266" s="10"/>
    </row>
    <row r="267" spans="1:5" x14ac:dyDescent="0.25">
      <c r="A267" s="2" t="s">
        <v>18</v>
      </c>
      <c r="B267" s="10"/>
      <c r="C267" s="10"/>
      <c r="D267" s="10"/>
      <c r="E267" s="10"/>
    </row>
    <row r="268" spans="1:5" x14ac:dyDescent="0.25">
      <c r="A268" s="2" t="s">
        <v>19</v>
      </c>
      <c r="B268" s="10"/>
      <c r="C268" s="10"/>
      <c r="D268" s="10"/>
      <c r="E268" s="10"/>
    </row>
    <row r="269" spans="1:5" x14ac:dyDescent="0.25">
      <c r="A269" s="2" t="s">
        <v>20</v>
      </c>
      <c r="B269" s="10"/>
      <c r="C269" s="10"/>
      <c r="D269" s="10"/>
      <c r="E269" s="10"/>
    </row>
    <row r="270" spans="1:5" ht="13.5" thickBot="1" x14ac:dyDescent="0.35">
      <c r="A270" s="9" t="s">
        <v>21</v>
      </c>
      <c r="B270" s="12">
        <f>SUM(B264:B269)</f>
        <v>1277</v>
      </c>
      <c r="C270" s="12">
        <f t="shared" ref="C270" si="83">SUM(C264:C269)</f>
        <v>1250</v>
      </c>
      <c r="D270" s="12">
        <f t="shared" ref="D270" si="84">SUM(D264:D269)</f>
        <v>1450</v>
      </c>
      <c r="E270" s="12">
        <f t="shared" ref="E270" si="85">SUM(E264:E269)</f>
        <v>0</v>
      </c>
    </row>
    <row r="271" spans="1:5" ht="14" thickTop="1" thickBot="1" x14ac:dyDescent="0.35">
      <c r="A271" s="6" t="s">
        <v>22</v>
      </c>
      <c r="B271" s="13">
        <f>B270-B263</f>
        <v>-429</v>
      </c>
      <c r="C271" s="13">
        <f t="shared" ref="C271" si="86">C270-C263</f>
        <v>-470</v>
      </c>
      <c r="D271" s="13">
        <f t="shared" ref="D271" si="87">D270-D263</f>
        <v>-310</v>
      </c>
      <c r="E271" s="13">
        <f t="shared" ref="E271" si="88">E270-E263</f>
        <v>0</v>
      </c>
    </row>
    <row r="272" spans="1:5" ht="13" thickTop="1" x14ac:dyDescent="0.25"/>
    <row r="273" spans="1:5" x14ac:dyDescent="0.25">
      <c r="B273" s="3" t="s">
        <v>5</v>
      </c>
      <c r="C273" s="2" t="s">
        <v>36</v>
      </c>
    </row>
    <row r="274" spans="1:5" x14ac:dyDescent="0.25">
      <c r="B274" s="3" t="s">
        <v>11</v>
      </c>
      <c r="C274" s="4">
        <v>2840000</v>
      </c>
    </row>
    <row r="275" spans="1:5" x14ac:dyDescent="0.25">
      <c r="B275" s="3" t="s">
        <v>6</v>
      </c>
      <c r="C275" s="2" t="s">
        <v>9</v>
      </c>
    </row>
    <row r="276" spans="1:5" x14ac:dyDescent="0.25">
      <c r="B276" s="3" t="s">
        <v>38</v>
      </c>
      <c r="C276" s="2" t="s">
        <v>28</v>
      </c>
    </row>
    <row r="278" spans="1:5" ht="26" x14ac:dyDescent="0.3">
      <c r="A278" s="7" t="s">
        <v>39</v>
      </c>
      <c r="B278" s="7" t="s">
        <v>99</v>
      </c>
      <c r="C278" s="7" t="s">
        <v>100</v>
      </c>
      <c r="D278" s="7" t="s">
        <v>101</v>
      </c>
      <c r="E278" s="7" t="s">
        <v>102</v>
      </c>
    </row>
    <row r="279" spans="1:5" x14ac:dyDescent="0.25">
      <c r="A279" s="5">
        <v>1</v>
      </c>
      <c r="B279" s="5">
        <v>2</v>
      </c>
      <c r="C279" s="5">
        <v>3</v>
      </c>
      <c r="D279" s="5">
        <v>4</v>
      </c>
      <c r="E279" s="5">
        <v>5</v>
      </c>
    </row>
    <row r="280" spans="1:5" x14ac:dyDescent="0.25">
      <c r="A280" s="2" t="s">
        <v>12</v>
      </c>
      <c r="B280" s="11">
        <v>10750</v>
      </c>
      <c r="C280" s="11">
        <v>11050</v>
      </c>
      <c r="D280" s="11">
        <v>11250</v>
      </c>
      <c r="E280" s="11"/>
    </row>
    <row r="281" spans="1:5" x14ac:dyDescent="0.25">
      <c r="A281" s="2" t="s">
        <v>13</v>
      </c>
      <c r="B281" s="2">
        <v>133</v>
      </c>
      <c r="C281" s="10">
        <v>136</v>
      </c>
      <c r="D281" s="10">
        <v>136</v>
      </c>
      <c r="E281" s="10"/>
    </row>
    <row r="282" spans="1:5" x14ac:dyDescent="0.25">
      <c r="A282" s="2" t="s">
        <v>23</v>
      </c>
      <c r="C282" s="10"/>
      <c r="D282" s="10"/>
      <c r="E282" s="10"/>
    </row>
    <row r="283" spans="1:5" x14ac:dyDescent="0.25">
      <c r="A283" s="2" t="s">
        <v>14</v>
      </c>
      <c r="B283" s="10">
        <v>143</v>
      </c>
      <c r="C283" s="10"/>
      <c r="D283" s="10"/>
      <c r="E283" s="10"/>
    </row>
    <row r="284" spans="1:5" x14ac:dyDescent="0.25">
      <c r="A284" s="2" t="s">
        <v>26</v>
      </c>
      <c r="B284" s="10"/>
      <c r="C284" s="10"/>
      <c r="D284" s="10"/>
      <c r="E284" s="10"/>
    </row>
    <row r="285" spans="1:5" ht="13.5" thickBot="1" x14ac:dyDescent="0.35">
      <c r="A285" s="6" t="s">
        <v>15</v>
      </c>
      <c r="B285" s="12">
        <f>SUM(B280:B284)</f>
        <v>11026</v>
      </c>
      <c r="C285" s="12">
        <f t="shared" ref="C285" si="89">SUM(C280:C284)</f>
        <v>11186</v>
      </c>
      <c r="D285" s="12">
        <f t="shared" ref="D285" si="90">SUM(D280:D284)</f>
        <v>11386</v>
      </c>
      <c r="E285" s="12">
        <f t="shared" ref="E285" si="91">SUM(E280:E284)</f>
        <v>0</v>
      </c>
    </row>
    <row r="286" spans="1:5" ht="13" thickTop="1" x14ac:dyDescent="0.25">
      <c r="A286" s="2" t="s">
        <v>16</v>
      </c>
      <c r="B286" s="11"/>
      <c r="C286" s="11"/>
      <c r="D286" s="11"/>
      <c r="E286" s="11"/>
    </row>
    <row r="287" spans="1:5" x14ac:dyDescent="0.25">
      <c r="A287" s="2" t="s">
        <v>17</v>
      </c>
      <c r="B287" s="10">
        <v>212</v>
      </c>
      <c r="C287" s="10">
        <v>10000</v>
      </c>
      <c r="D287" s="10">
        <v>11386</v>
      </c>
      <c r="E287" s="10"/>
    </row>
    <row r="288" spans="1:5" x14ac:dyDescent="0.25">
      <c r="A288" s="2" t="s">
        <v>40</v>
      </c>
      <c r="B288" s="10"/>
      <c r="C288" s="10"/>
      <c r="D288" s="10"/>
      <c r="E288" s="10"/>
    </row>
    <row r="289" spans="1:5" x14ac:dyDescent="0.25">
      <c r="A289" s="2" t="s">
        <v>18</v>
      </c>
      <c r="B289" s="10"/>
      <c r="C289" s="10"/>
      <c r="D289" s="10"/>
      <c r="E289" s="10"/>
    </row>
    <row r="290" spans="1:5" x14ac:dyDescent="0.25">
      <c r="A290" s="2" t="s">
        <v>19</v>
      </c>
      <c r="B290" s="10"/>
      <c r="C290" s="10"/>
      <c r="D290" s="10"/>
      <c r="E290" s="10"/>
    </row>
    <row r="291" spans="1:5" x14ac:dyDescent="0.25">
      <c r="A291" s="2" t="s">
        <v>20</v>
      </c>
      <c r="B291" s="10"/>
      <c r="C291" s="10"/>
      <c r="D291" s="10"/>
      <c r="E291" s="10"/>
    </row>
    <row r="292" spans="1:5" ht="13.5" thickBot="1" x14ac:dyDescent="0.35">
      <c r="A292" s="9" t="s">
        <v>21</v>
      </c>
      <c r="B292" s="12">
        <f>SUM(B286:B291)</f>
        <v>212</v>
      </c>
      <c r="C292" s="12">
        <f t="shared" ref="C292" si="92">SUM(C286:C291)</f>
        <v>10000</v>
      </c>
      <c r="D292" s="12">
        <f t="shared" ref="D292" si="93">SUM(D286:D291)</f>
        <v>11386</v>
      </c>
      <c r="E292" s="12">
        <f t="shared" ref="E292" si="94">SUM(E286:E291)</f>
        <v>0</v>
      </c>
    </row>
    <row r="293" spans="1:5" ht="14" thickTop="1" thickBot="1" x14ac:dyDescent="0.35">
      <c r="A293" s="6" t="s">
        <v>22</v>
      </c>
      <c r="B293" s="13">
        <f>B292-B285</f>
        <v>-10814</v>
      </c>
      <c r="C293" s="13">
        <f t="shared" ref="C293" si="95">C292-C285</f>
        <v>-1186</v>
      </c>
      <c r="D293" s="13">
        <f t="shared" ref="D293" si="96">D292-D285</f>
        <v>0</v>
      </c>
      <c r="E293" s="13">
        <f t="shared" ref="E293" si="97">E292-E285</f>
        <v>0</v>
      </c>
    </row>
    <row r="294" spans="1:5" ht="13" thickTop="1" x14ac:dyDescent="0.25"/>
    <row r="295" spans="1:5" x14ac:dyDescent="0.25">
      <c r="B295" s="3" t="s">
        <v>5</v>
      </c>
      <c r="C295" s="2" t="s">
        <v>37</v>
      </c>
    </row>
    <row r="296" spans="1:5" x14ac:dyDescent="0.25">
      <c r="B296" s="3" t="s">
        <v>11</v>
      </c>
      <c r="C296" s="4">
        <v>2860000</v>
      </c>
    </row>
    <row r="297" spans="1:5" x14ac:dyDescent="0.25">
      <c r="B297" s="3" t="s">
        <v>6</v>
      </c>
      <c r="C297" s="2" t="s">
        <v>9</v>
      </c>
    </row>
    <row r="298" spans="1:5" x14ac:dyDescent="0.25">
      <c r="B298" s="3" t="s">
        <v>38</v>
      </c>
      <c r="C298" s="2" t="s">
        <v>28</v>
      </c>
    </row>
    <row r="300" spans="1:5" ht="26" x14ac:dyDescent="0.3">
      <c r="A300" s="7" t="s">
        <v>39</v>
      </c>
      <c r="B300" s="7" t="s">
        <v>99</v>
      </c>
      <c r="C300" s="7" t="s">
        <v>100</v>
      </c>
      <c r="D300" s="7" t="s">
        <v>101</v>
      </c>
      <c r="E300" s="7" t="s">
        <v>102</v>
      </c>
    </row>
    <row r="301" spans="1:5" x14ac:dyDescent="0.25">
      <c r="A301" s="5">
        <v>1</v>
      </c>
      <c r="B301" s="5">
        <v>2</v>
      </c>
      <c r="C301" s="5">
        <v>3</v>
      </c>
      <c r="D301" s="5">
        <v>4</v>
      </c>
      <c r="E301" s="5">
        <v>5</v>
      </c>
    </row>
    <row r="302" spans="1:5" x14ac:dyDescent="0.25">
      <c r="A302" s="2" t="s">
        <v>12</v>
      </c>
      <c r="B302" s="11">
        <v>12258</v>
      </c>
      <c r="C302" s="11">
        <v>12300</v>
      </c>
      <c r="D302" s="11">
        <v>12540</v>
      </c>
      <c r="E302" s="11"/>
    </row>
    <row r="303" spans="1:5" x14ac:dyDescent="0.25">
      <c r="A303" s="2" t="s">
        <v>13</v>
      </c>
      <c r="B303" s="2">
        <v>123</v>
      </c>
      <c r="C303" s="10">
        <v>124</v>
      </c>
      <c r="D303" s="10">
        <v>125</v>
      </c>
      <c r="E303" s="10"/>
    </row>
    <row r="304" spans="1:5" x14ac:dyDescent="0.25">
      <c r="A304" s="2" t="s">
        <v>23</v>
      </c>
      <c r="C304" s="10"/>
      <c r="D304" s="10"/>
      <c r="E304" s="10"/>
    </row>
    <row r="305" spans="1:5" x14ac:dyDescent="0.25">
      <c r="A305" s="2" t="s">
        <v>14</v>
      </c>
      <c r="B305" s="10">
        <v>325</v>
      </c>
      <c r="C305" s="10"/>
      <c r="D305" s="10"/>
      <c r="E305" s="10"/>
    </row>
    <row r="306" spans="1:5" x14ac:dyDescent="0.25">
      <c r="A306" s="2" t="s">
        <v>26</v>
      </c>
      <c r="B306" s="10"/>
      <c r="C306" s="10"/>
      <c r="D306" s="10"/>
      <c r="E306" s="10"/>
    </row>
    <row r="307" spans="1:5" ht="13.5" thickBot="1" x14ac:dyDescent="0.35">
      <c r="A307" s="6" t="s">
        <v>15</v>
      </c>
      <c r="B307" s="12">
        <f>SUM(B302:B306)</f>
        <v>12706</v>
      </c>
      <c r="C307" s="12">
        <f t="shared" ref="C307" si="98">SUM(C302:C306)</f>
        <v>12424</v>
      </c>
      <c r="D307" s="12">
        <f t="shared" ref="D307" si="99">SUM(D302:D306)</f>
        <v>12665</v>
      </c>
      <c r="E307" s="12">
        <f t="shared" ref="E307" si="100">SUM(E302:E306)</f>
        <v>0</v>
      </c>
    </row>
    <row r="308" spans="1:5" ht="13" thickTop="1" x14ac:dyDescent="0.25">
      <c r="A308" s="2" t="s">
        <v>16</v>
      </c>
      <c r="B308" s="11"/>
      <c r="C308" s="11"/>
      <c r="D308" s="11"/>
      <c r="E308" s="11"/>
    </row>
    <row r="309" spans="1:5" x14ac:dyDescent="0.25">
      <c r="A309" s="2" t="s">
        <v>17</v>
      </c>
      <c r="B309" s="10">
        <v>112</v>
      </c>
      <c r="C309" s="10">
        <v>10000</v>
      </c>
      <c r="D309" s="10">
        <v>12665</v>
      </c>
      <c r="E309" s="10"/>
    </row>
    <row r="310" spans="1:5" x14ac:dyDescent="0.25">
      <c r="A310" s="2" t="s">
        <v>40</v>
      </c>
      <c r="B310" s="10"/>
      <c r="C310" s="10"/>
      <c r="D310" s="10"/>
      <c r="E310" s="10"/>
    </row>
    <row r="311" spans="1:5" x14ac:dyDescent="0.25">
      <c r="A311" s="2" t="s">
        <v>18</v>
      </c>
      <c r="B311" s="10"/>
      <c r="C311" s="10"/>
      <c r="D311" s="10"/>
      <c r="E311" s="10"/>
    </row>
    <row r="312" spans="1:5" x14ac:dyDescent="0.25">
      <c r="A312" s="2" t="s">
        <v>19</v>
      </c>
      <c r="B312" s="10"/>
      <c r="C312" s="10"/>
      <c r="D312" s="10"/>
      <c r="E312" s="10"/>
    </row>
    <row r="313" spans="1:5" x14ac:dyDescent="0.25">
      <c r="A313" s="2" t="s">
        <v>20</v>
      </c>
      <c r="B313" s="10"/>
      <c r="C313" s="10"/>
      <c r="D313" s="10"/>
      <c r="E313" s="10"/>
    </row>
    <row r="314" spans="1:5" ht="13.5" thickBot="1" x14ac:dyDescent="0.35">
      <c r="A314" s="9" t="s">
        <v>21</v>
      </c>
      <c r="B314" s="12">
        <f>SUM(B308:B313)</f>
        <v>112</v>
      </c>
      <c r="C314" s="12">
        <f t="shared" ref="C314" si="101">SUM(C308:C313)</f>
        <v>10000</v>
      </c>
      <c r="D314" s="12">
        <f t="shared" ref="D314" si="102">SUM(D308:D313)</f>
        <v>12665</v>
      </c>
      <c r="E314" s="12">
        <f t="shared" ref="E314" si="103">SUM(E308:E313)</f>
        <v>0</v>
      </c>
    </row>
    <row r="315" spans="1:5" ht="14" thickTop="1" thickBot="1" x14ac:dyDescent="0.35">
      <c r="A315" s="6" t="s">
        <v>22</v>
      </c>
      <c r="B315" s="13">
        <f>B314-B307</f>
        <v>-12594</v>
      </c>
      <c r="C315" s="13">
        <f t="shared" ref="C315" si="104">C314-C307</f>
        <v>-2424</v>
      </c>
      <c r="D315" s="13">
        <f t="shared" ref="D315" si="105">D314-D307</f>
        <v>0</v>
      </c>
      <c r="E315" s="13">
        <f t="shared" ref="E315" si="106">E314-E307</f>
        <v>0</v>
      </c>
    </row>
    <row r="316" spans="1:5" ht="13" thickTop="1" x14ac:dyDescent="0.25"/>
    <row r="317" spans="1:5" x14ac:dyDescent="0.25">
      <c r="B317" s="3" t="s">
        <v>5</v>
      </c>
      <c r="C317" s="2" t="s">
        <v>109</v>
      </c>
    </row>
    <row r="318" spans="1:5" x14ac:dyDescent="0.25">
      <c r="B318" s="3" t="s">
        <v>11</v>
      </c>
      <c r="C318" s="4">
        <v>2230000</v>
      </c>
    </row>
    <row r="319" spans="1:5" x14ac:dyDescent="0.25">
      <c r="B319" s="3" t="s">
        <v>6</v>
      </c>
      <c r="C319" s="2" t="s">
        <v>111</v>
      </c>
    </row>
    <row r="320" spans="1:5" x14ac:dyDescent="0.25">
      <c r="B320" s="3" t="s">
        <v>38</v>
      </c>
      <c r="C320" s="2" t="s">
        <v>110</v>
      </c>
    </row>
    <row r="322" spans="1:5" ht="26" x14ac:dyDescent="0.3">
      <c r="A322" s="7" t="s">
        <v>39</v>
      </c>
      <c r="B322" s="7" t="s">
        <v>99</v>
      </c>
      <c r="C322" s="7" t="s">
        <v>100</v>
      </c>
      <c r="D322" s="7" t="s">
        <v>101</v>
      </c>
      <c r="E322" s="7" t="s">
        <v>102</v>
      </c>
    </row>
    <row r="323" spans="1:5" x14ac:dyDescent="0.25">
      <c r="A323" s="5">
        <v>1</v>
      </c>
      <c r="B323" s="5">
        <v>2</v>
      </c>
      <c r="C323" s="5">
        <v>3</v>
      </c>
      <c r="D323" s="5">
        <v>4</v>
      </c>
      <c r="E323" s="5">
        <v>5</v>
      </c>
    </row>
    <row r="324" spans="1:5" x14ac:dyDescent="0.25">
      <c r="A324" s="2" t="s">
        <v>12</v>
      </c>
      <c r="B324" s="11">
        <v>0</v>
      </c>
      <c r="C324" s="11">
        <v>0</v>
      </c>
      <c r="D324" s="11">
        <v>50000</v>
      </c>
      <c r="E324" s="11"/>
    </row>
    <row r="325" spans="1:5" x14ac:dyDescent="0.25">
      <c r="A325" s="2" t="s">
        <v>13</v>
      </c>
      <c r="C325" s="10"/>
      <c r="D325" s="10"/>
      <c r="E325" s="10"/>
    </row>
    <row r="326" spans="1:5" x14ac:dyDescent="0.25">
      <c r="A326" s="2" t="s">
        <v>23</v>
      </c>
      <c r="C326" s="10"/>
      <c r="D326" s="10"/>
      <c r="E326" s="10"/>
    </row>
    <row r="327" spans="1:5" x14ac:dyDescent="0.25">
      <c r="A327" s="2" t="s">
        <v>14</v>
      </c>
      <c r="B327" s="10"/>
      <c r="C327" s="10"/>
      <c r="D327" s="10"/>
      <c r="E327" s="10"/>
    </row>
    <row r="328" spans="1:5" x14ac:dyDescent="0.25">
      <c r="A328" s="2" t="s">
        <v>26</v>
      </c>
      <c r="B328" s="10"/>
      <c r="C328" s="10"/>
      <c r="D328" s="10"/>
      <c r="E328" s="10"/>
    </row>
    <row r="329" spans="1:5" ht="13.5" thickBot="1" x14ac:dyDescent="0.35">
      <c r="A329" s="6" t="s">
        <v>15</v>
      </c>
      <c r="B329" s="12">
        <f>SUM(B324:B328)</f>
        <v>0</v>
      </c>
      <c r="C329" s="12">
        <f t="shared" ref="C329:E329" si="107">SUM(C324:C328)</f>
        <v>0</v>
      </c>
      <c r="D329" s="12">
        <f t="shared" si="107"/>
        <v>50000</v>
      </c>
      <c r="E329" s="12">
        <f t="shared" si="107"/>
        <v>0</v>
      </c>
    </row>
    <row r="330" spans="1:5" ht="13" thickTop="1" x14ac:dyDescent="0.25">
      <c r="A330" s="2" t="s">
        <v>16</v>
      </c>
      <c r="B330" s="11"/>
      <c r="C330" s="11"/>
      <c r="D330" s="11"/>
      <c r="E330" s="11"/>
    </row>
    <row r="331" spans="1:5" x14ac:dyDescent="0.25">
      <c r="A331" s="2" t="s">
        <v>17</v>
      </c>
      <c r="B331" s="10">
        <v>0</v>
      </c>
      <c r="C331" s="10">
        <v>0</v>
      </c>
      <c r="D331" s="10">
        <v>50000</v>
      </c>
      <c r="E331" s="10"/>
    </row>
    <row r="332" spans="1:5" x14ac:dyDescent="0.25">
      <c r="A332" s="2" t="s">
        <v>40</v>
      </c>
      <c r="B332" s="10"/>
      <c r="C332" s="10"/>
      <c r="D332" s="10"/>
      <c r="E332" s="10"/>
    </row>
    <row r="333" spans="1:5" x14ac:dyDescent="0.25">
      <c r="A333" s="2" t="s">
        <v>18</v>
      </c>
      <c r="B333" s="10"/>
      <c r="C333" s="10"/>
      <c r="D333" s="10"/>
      <c r="E333" s="10"/>
    </row>
    <row r="334" spans="1:5" x14ac:dyDescent="0.25">
      <c r="A334" s="2" t="s">
        <v>19</v>
      </c>
      <c r="B334" s="10"/>
      <c r="C334" s="10"/>
      <c r="D334" s="10"/>
      <c r="E334" s="10"/>
    </row>
    <row r="335" spans="1:5" x14ac:dyDescent="0.25">
      <c r="A335" s="2" t="s">
        <v>20</v>
      </c>
      <c r="B335" s="10"/>
      <c r="C335" s="10"/>
      <c r="D335" s="10"/>
      <c r="E335" s="10"/>
    </row>
    <row r="336" spans="1:5" ht="13.5" thickBot="1" x14ac:dyDescent="0.35">
      <c r="A336" s="9" t="s">
        <v>21</v>
      </c>
      <c r="B336" s="12">
        <f>SUM(B330:B335)</f>
        <v>0</v>
      </c>
      <c r="C336" s="12">
        <f t="shared" ref="C336:E336" si="108">SUM(C330:C335)</f>
        <v>0</v>
      </c>
      <c r="D336" s="12">
        <f t="shared" si="108"/>
        <v>50000</v>
      </c>
      <c r="E336" s="12">
        <f t="shared" si="108"/>
        <v>0</v>
      </c>
    </row>
    <row r="337" spans="1:5" ht="14" thickTop="1" thickBot="1" x14ac:dyDescent="0.35">
      <c r="A337" s="6" t="s">
        <v>22</v>
      </c>
      <c r="B337" s="13">
        <f>B336-B329</f>
        <v>0</v>
      </c>
      <c r="C337" s="13">
        <f t="shared" ref="C337:E337" si="109">C336-C329</f>
        <v>0</v>
      </c>
      <c r="D337" s="13">
        <f t="shared" si="109"/>
        <v>0</v>
      </c>
      <c r="E337" s="13">
        <f t="shared" si="109"/>
        <v>0</v>
      </c>
    </row>
    <row r="338" spans="1:5" ht="13" thickTop="1" x14ac:dyDescent="0.25"/>
    <row r="340" spans="1:5" x14ac:dyDescent="0.25">
      <c r="C340" s="2" t="s">
        <v>114</v>
      </c>
      <c r="D340" s="11">
        <f>D307+D285+D263+D241+D219+D197+D175+D153+D131+D109+D62+D40+D18+D329+D85</f>
        <v>1687561.2</v>
      </c>
      <c r="E340" s="11">
        <f>E307+E285+E263+E241+E219+E197+E175+E153+E131+E109+E62+E40+E18+E329+E85</f>
        <v>0</v>
      </c>
    </row>
    <row r="341" spans="1:5" x14ac:dyDescent="0.25">
      <c r="C341" s="2" t="s">
        <v>97</v>
      </c>
      <c r="D341" s="11">
        <f>D314+D292++D270+D248+D226+D204+D182+D160+D138+D116+D69+D47+D25+D336+D92</f>
        <v>1392301</v>
      </c>
      <c r="E341" s="11">
        <f>E314+E292++E270+E248+E226+E204+E182+E160+E138+E116+E69+E47+E25</f>
        <v>0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91" fitToHeight="0" orientation="landscape" r:id="rId1"/>
  <headerFooter>
    <oddFooter>&amp;LSCS 15 - Financing Sources &amp; Uses by Budget Unit 
Special Districts&amp;CPage &amp;P&amp;R&amp;D
&amp;T</oddFooter>
  </headerFooter>
  <rowBreaks count="12" manualBreakCount="12">
    <brk id="27" max="4" man="1"/>
    <brk id="49" max="4" man="1"/>
    <brk id="96" max="4" man="1"/>
    <brk id="118" max="4" man="1"/>
    <brk id="140" max="4" man="1"/>
    <brk id="162" max="4" man="1"/>
    <brk id="184" max="4" man="1"/>
    <brk id="206" max="4" man="1"/>
    <brk id="228" max="4" man="1"/>
    <brk id="250" max="4" man="1"/>
    <brk id="272" max="4" man="1"/>
    <brk id="29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CC7A-D264-4942-B359-E9C3CD96B2E8}">
  <sheetPr>
    <pageSetUpPr fitToPage="1"/>
  </sheetPr>
  <dimension ref="A1:H72"/>
  <sheetViews>
    <sheetView topLeftCell="A16" workbookViewId="0">
      <selection activeCell="I20" sqref="I20"/>
    </sheetView>
  </sheetViews>
  <sheetFormatPr defaultColWidth="9.1796875" defaultRowHeight="14" x14ac:dyDescent="0.3"/>
  <cols>
    <col min="1" max="1" width="44.1796875" style="14" customWidth="1"/>
    <col min="2" max="5" width="21" style="14" customWidth="1"/>
    <col min="6" max="6" width="5.54296875" style="14" customWidth="1"/>
    <col min="7" max="7" width="13.54296875" style="14" customWidth="1"/>
    <col min="8" max="8" width="6.54296875" style="14" customWidth="1"/>
    <col min="9" max="16384" width="9.1796875" style="14"/>
  </cols>
  <sheetData>
    <row r="1" spans="1:8" x14ac:dyDescent="0.3">
      <c r="A1" s="30" t="s">
        <v>3</v>
      </c>
      <c r="B1" s="48" t="s">
        <v>0</v>
      </c>
      <c r="C1" s="48"/>
      <c r="G1" s="15" t="s">
        <v>48</v>
      </c>
      <c r="H1" s="15"/>
    </row>
    <row r="2" spans="1:8" x14ac:dyDescent="0.3">
      <c r="A2" s="30" t="s">
        <v>4</v>
      </c>
      <c r="B2" s="48" t="s">
        <v>41</v>
      </c>
      <c r="C2" s="48"/>
    </row>
    <row r="3" spans="1:8" x14ac:dyDescent="0.3">
      <c r="B3" s="48" t="s">
        <v>103</v>
      </c>
      <c r="C3" s="48"/>
      <c r="E3" s="14" t="s">
        <v>49</v>
      </c>
      <c r="F3" s="16"/>
    </row>
    <row r="4" spans="1:8" x14ac:dyDescent="0.3">
      <c r="E4" s="14" t="s">
        <v>50</v>
      </c>
      <c r="F4" s="28" t="s">
        <v>51</v>
      </c>
    </row>
    <row r="7" spans="1:8" x14ac:dyDescent="0.3">
      <c r="A7" s="17"/>
      <c r="B7" s="17" t="s">
        <v>43</v>
      </c>
      <c r="C7" s="64" t="s">
        <v>52</v>
      </c>
      <c r="D7" s="64"/>
      <c r="E7" s="64"/>
      <c r="F7" s="57"/>
      <c r="G7" s="57"/>
    </row>
    <row r="8" spans="1:8" ht="45" customHeight="1" x14ac:dyDescent="0.3">
      <c r="A8" s="17" t="s">
        <v>42</v>
      </c>
      <c r="B8" s="18" t="s">
        <v>104</v>
      </c>
      <c r="C8" s="17" t="s">
        <v>44</v>
      </c>
      <c r="D8" s="19" t="s">
        <v>45</v>
      </c>
      <c r="E8" s="17" t="s">
        <v>46</v>
      </c>
      <c r="F8" s="62" t="s">
        <v>105</v>
      </c>
      <c r="G8" s="62"/>
    </row>
    <row r="9" spans="1:8" x14ac:dyDescent="0.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63">
        <v>6</v>
      </c>
      <c r="G9" s="63"/>
    </row>
    <row r="10" spans="1:8" x14ac:dyDescent="0.3">
      <c r="A10" s="32" t="s">
        <v>53</v>
      </c>
      <c r="B10" s="32"/>
      <c r="C10" s="32"/>
      <c r="D10" s="32"/>
      <c r="E10" s="32"/>
      <c r="F10" s="60"/>
      <c r="G10" s="60"/>
    </row>
    <row r="11" spans="1:8" x14ac:dyDescent="0.3">
      <c r="A11" s="14" t="s">
        <v>54</v>
      </c>
      <c r="B11" s="21">
        <v>2850000</v>
      </c>
      <c r="C11" s="21"/>
      <c r="D11" s="21">
        <v>2850000</v>
      </c>
      <c r="E11" s="21"/>
      <c r="F11" s="54">
        <f>B11-C11-D11-E11</f>
        <v>0</v>
      </c>
      <c r="G11" s="54"/>
    </row>
    <row r="12" spans="1:8" x14ac:dyDescent="0.3">
      <c r="A12" s="14" t="s">
        <v>57</v>
      </c>
      <c r="B12" s="22">
        <v>205900</v>
      </c>
      <c r="C12" s="22"/>
      <c r="D12" s="22">
        <f>205900-42550</f>
        <v>163350</v>
      </c>
      <c r="E12" s="22"/>
      <c r="F12" s="51">
        <f t="shared" ref="F12:F15" si="0">B12-C12-D12-E12</f>
        <v>42550</v>
      </c>
      <c r="G12" s="51"/>
    </row>
    <row r="13" spans="1:8" x14ac:dyDescent="0.3">
      <c r="A13" s="14" t="s">
        <v>58</v>
      </c>
      <c r="B13" s="22">
        <v>160000</v>
      </c>
      <c r="C13" s="22"/>
      <c r="D13" s="22">
        <v>160000</v>
      </c>
      <c r="E13" s="22"/>
      <c r="F13" s="58">
        <f t="shared" si="0"/>
        <v>0</v>
      </c>
      <c r="G13" s="58"/>
    </row>
    <row r="14" spans="1:8" x14ac:dyDescent="0.3">
      <c r="A14" s="14" t="s">
        <v>113</v>
      </c>
      <c r="B14" s="22">
        <v>50000</v>
      </c>
      <c r="C14" s="22"/>
      <c r="D14" s="22">
        <v>50000</v>
      </c>
      <c r="E14" s="22"/>
      <c r="F14" s="58">
        <f t="shared" ref="F14" si="1">B14-C14-D14-E14</f>
        <v>0</v>
      </c>
      <c r="G14" s="58"/>
    </row>
    <row r="15" spans="1:8" x14ac:dyDescent="0.3">
      <c r="A15" s="36" t="s">
        <v>55</v>
      </c>
      <c r="B15" s="37">
        <f>SUM(B11:B14)</f>
        <v>3265900</v>
      </c>
      <c r="C15" s="38">
        <f>SUM(C11:C14)</f>
        <v>0</v>
      </c>
      <c r="D15" s="38">
        <f>SUM(D11:D14)</f>
        <v>3223350</v>
      </c>
      <c r="E15" s="38">
        <f>SUM(E11:E14)</f>
        <v>0</v>
      </c>
      <c r="F15" s="59">
        <f t="shared" si="0"/>
        <v>42550</v>
      </c>
      <c r="G15" s="59"/>
    </row>
    <row r="16" spans="1:8" x14ac:dyDescent="0.3">
      <c r="F16" s="61"/>
      <c r="G16" s="61"/>
    </row>
    <row r="17" spans="1:7" x14ac:dyDescent="0.3">
      <c r="A17" s="32" t="s">
        <v>56</v>
      </c>
      <c r="B17" s="32"/>
      <c r="C17" s="32"/>
      <c r="D17" s="32"/>
      <c r="E17" s="32"/>
      <c r="F17" s="35"/>
      <c r="G17" s="35"/>
    </row>
    <row r="18" spans="1:7" x14ac:dyDescent="0.3">
      <c r="A18" s="14" t="s">
        <v>59</v>
      </c>
      <c r="B18" s="21">
        <v>70900</v>
      </c>
      <c r="C18" s="21"/>
      <c r="D18" s="21">
        <v>70900</v>
      </c>
      <c r="E18" s="21"/>
      <c r="F18" s="54">
        <f>B18-C18-D18-E18</f>
        <v>0</v>
      </c>
      <c r="G18" s="54"/>
    </row>
    <row r="19" spans="1:7" x14ac:dyDescent="0.3">
      <c r="A19" s="14" t="s">
        <v>60</v>
      </c>
      <c r="B19" s="22">
        <v>39745</v>
      </c>
      <c r="C19" s="22"/>
      <c r="D19" s="22">
        <v>39745</v>
      </c>
      <c r="E19" s="22"/>
      <c r="F19" s="51">
        <f>B19-C19-D19-E19</f>
        <v>0</v>
      </c>
      <c r="G19" s="51"/>
    </row>
    <row r="20" spans="1:7" x14ac:dyDescent="0.3">
      <c r="A20" s="14" t="s">
        <v>61</v>
      </c>
      <c r="B20" s="22">
        <v>65825</v>
      </c>
      <c r="C20" s="22"/>
      <c r="D20" s="22">
        <v>65825</v>
      </c>
      <c r="E20" s="22"/>
      <c r="F20" s="51">
        <f t="shared" ref="F20:F25" si="2">B20-C20-D20-E20</f>
        <v>0</v>
      </c>
      <c r="G20" s="51"/>
    </row>
    <row r="21" spans="1:7" x14ac:dyDescent="0.3">
      <c r="A21" s="14" t="s">
        <v>62</v>
      </c>
      <c r="B21" s="22">
        <v>93110</v>
      </c>
      <c r="C21" s="22"/>
      <c r="D21" s="22">
        <v>93110</v>
      </c>
      <c r="E21" s="22"/>
      <c r="F21" s="51">
        <f t="shared" si="2"/>
        <v>0</v>
      </c>
      <c r="G21" s="51"/>
    </row>
    <row r="22" spans="1:7" x14ac:dyDescent="0.3">
      <c r="A22" s="14" t="s">
        <v>63</v>
      </c>
      <c r="B22" s="22">
        <v>132900</v>
      </c>
      <c r="C22" s="22"/>
      <c r="D22" s="22">
        <v>132900</v>
      </c>
      <c r="E22" s="22"/>
      <c r="F22" s="51">
        <f t="shared" si="2"/>
        <v>0</v>
      </c>
      <c r="G22" s="51"/>
    </row>
    <row r="23" spans="1:7" x14ac:dyDescent="0.3">
      <c r="A23" s="14" t="s">
        <v>64</v>
      </c>
      <c r="B23" s="22">
        <v>20175</v>
      </c>
      <c r="C23" s="22"/>
      <c r="D23" s="22">
        <v>20175</v>
      </c>
      <c r="E23" s="22"/>
      <c r="F23" s="51">
        <f t="shared" si="2"/>
        <v>0</v>
      </c>
      <c r="G23" s="51"/>
    </row>
    <row r="24" spans="1:7" x14ac:dyDescent="0.3">
      <c r="A24" s="14" t="s">
        <v>65</v>
      </c>
      <c r="B24" s="22">
        <v>26960</v>
      </c>
      <c r="C24" s="22"/>
      <c r="D24" s="22">
        <v>26960</v>
      </c>
      <c r="E24" s="22"/>
      <c r="F24" s="51">
        <f t="shared" si="2"/>
        <v>0</v>
      </c>
      <c r="G24" s="51"/>
    </row>
    <row r="25" spans="1:7" x14ac:dyDescent="0.3">
      <c r="A25" s="14" t="s">
        <v>80</v>
      </c>
      <c r="B25" s="22">
        <v>6710</v>
      </c>
      <c r="C25" s="22"/>
      <c r="D25" s="22">
        <v>6710</v>
      </c>
      <c r="E25" s="22"/>
      <c r="F25" s="51">
        <f t="shared" si="2"/>
        <v>0</v>
      </c>
      <c r="G25" s="51"/>
    </row>
    <row r="26" spans="1:7" x14ac:dyDescent="0.3">
      <c r="A26" s="36" t="s">
        <v>66</v>
      </c>
      <c r="B26" s="37">
        <f>SUM(B18:B25)</f>
        <v>456325</v>
      </c>
      <c r="C26" s="37">
        <f t="shared" ref="C26:E26" si="3">SUM(C18:C25)</f>
        <v>0</v>
      </c>
      <c r="D26" s="37">
        <f t="shared" si="3"/>
        <v>456325</v>
      </c>
      <c r="E26" s="37">
        <f t="shared" si="3"/>
        <v>0</v>
      </c>
      <c r="F26" s="52">
        <f>SUM(G18:G25)</f>
        <v>0</v>
      </c>
      <c r="G26" s="52"/>
    </row>
    <row r="27" spans="1:7" x14ac:dyDescent="0.3">
      <c r="F27" s="53"/>
      <c r="G27" s="53"/>
    </row>
    <row r="28" spans="1:7" x14ac:dyDescent="0.3">
      <c r="A28" s="32" t="s">
        <v>69</v>
      </c>
      <c r="B28" s="32"/>
      <c r="C28" s="32"/>
      <c r="D28" s="32"/>
      <c r="E28" s="32"/>
      <c r="F28" s="35"/>
      <c r="G28" s="35"/>
    </row>
    <row r="29" spans="1:7" x14ac:dyDescent="0.3">
      <c r="A29" s="14" t="s">
        <v>67</v>
      </c>
      <c r="B29" s="21">
        <v>23400</v>
      </c>
      <c r="C29" s="21"/>
      <c r="D29" s="21">
        <v>23400</v>
      </c>
      <c r="E29" s="21"/>
      <c r="F29" s="54">
        <f>B29-C29-D29-E29</f>
        <v>0</v>
      </c>
      <c r="G29" s="54"/>
    </row>
    <row r="30" spans="1:7" x14ac:dyDescent="0.3">
      <c r="A30" s="14" t="s">
        <v>68</v>
      </c>
      <c r="B30" s="22">
        <v>99500</v>
      </c>
      <c r="C30" s="22"/>
      <c r="D30" s="22">
        <v>99500</v>
      </c>
      <c r="E30" s="22"/>
      <c r="F30" s="51">
        <f>B30-C30-D30-E30</f>
        <v>0</v>
      </c>
      <c r="G30" s="51"/>
    </row>
    <row r="31" spans="1:7" x14ac:dyDescent="0.3">
      <c r="A31" s="36" t="s">
        <v>70</v>
      </c>
      <c r="B31" s="37">
        <f>SUM(B29:B30)</f>
        <v>122900</v>
      </c>
      <c r="C31" s="37">
        <f t="shared" ref="C31:E31" si="4">SUM(C29:C30)</f>
        <v>0</v>
      </c>
      <c r="D31" s="37">
        <f t="shared" si="4"/>
        <v>122900</v>
      </c>
      <c r="E31" s="37">
        <f t="shared" si="4"/>
        <v>0</v>
      </c>
      <c r="F31" s="52">
        <f>B31-C31-D31-E31</f>
        <v>0</v>
      </c>
      <c r="G31" s="52"/>
    </row>
    <row r="32" spans="1:7" s="42" customFormat="1" x14ac:dyDescent="0.3">
      <c r="A32" s="40"/>
      <c r="B32" s="41"/>
      <c r="C32" s="41"/>
      <c r="D32" s="41"/>
      <c r="E32" s="41"/>
      <c r="F32" s="55"/>
      <c r="G32" s="55"/>
    </row>
    <row r="33" spans="1:7" x14ac:dyDescent="0.3">
      <c r="A33" s="32" t="s">
        <v>106</v>
      </c>
      <c r="B33" s="32"/>
      <c r="C33" s="32"/>
      <c r="D33" s="32"/>
      <c r="E33" s="32"/>
      <c r="F33" s="39"/>
      <c r="G33" s="39"/>
    </row>
    <row r="34" spans="1:7" x14ac:dyDescent="0.3">
      <c r="A34" s="14" t="s">
        <v>107</v>
      </c>
      <c r="B34" s="22">
        <v>0</v>
      </c>
      <c r="C34" s="22"/>
      <c r="D34" s="22">
        <v>0</v>
      </c>
      <c r="E34" s="22"/>
      <c r="F34" s="51">
        <f>B34-C34-D34-E34</f>
        <v>0</v>
      </c>
      <c r="G34" s="51"/>
    </row>
    <row r="35" spans="1:7" x14ac:dyDescent="0.3">
      <c r="A35" s="45" t="s">
        <v>108</v>
      </c>
      <c r="B35" s="38">
        <f>SUM(B34:B34)</f>
        <v>0</v>
      </c>
      <c r="C35" s="38">
        <f>SUM(C34:C34)</f>
        <v>0</v>
      </c>
      <c r="D35" s="38">
        <f>SUM(D34:D34)</f>
        <v>0</v>
      </c>
      <c r="E35" s="38">
        <f>SUM(E34:E34)</f>
        <v>0</v>
      </c>
      <c r="F35" s="52">
        <f>B35-C35-D35-E35</f>
        <v>0</v>
      </c>
      <c r="G35" s="52"/>
    </row>
    <row r="36" spans="1:7" s="42" customFormat="1" x14ac:dyDescent="0.3">
      <c r="A36" s="43"/>
      <c r="B36" s="44"/>
      <c r="C36" s="44"/>
      <c r="D36" s="44"/>
      <c r="E36" s="44"/>
      <c r="F36" s="56"/>
      <c r="G36" s="56"/>
    </row>
    <row r="37" spans="1:7" x14ac:dyDescent="0.3">
      <c r="A37" s="26" t="s">
        <v>71</v>
      </c>
      <c r="B37" s="27">
        <f>B31+B26+B15+B35</f>
        <v>3845125</v>
      </c>
      <c r="C37" s="27">
        <f t="shared" ref="C37:E37" si="5">C31+C26+C15</f>
        <v>0</v>
      </c>
      <c r="D37" s="27">
        <f>D31+D26+D15</f>
        <v>3802575</v>
      </c>
      <c r="E37" s="27">
        <f t="shared" si="5"/>
        <v>0</v>
      </c>
      <c r="F37" s="49">
        <f>F15+F26+F31</f>
        <v>42550</v>
      </c>
      <c r="G37" s="50"/>
    </row>
    <row r="38" spans="1:7" x14ac:dyDescent="0.3">
      <c r="F38" s="25"/>
      <c r="G38" s="25"/>
    </row>
    <row r="39" spans="1:7" x14ac:dyDescent="0.3">
      <c r="F39" s="25"/>
      <c r="G39" s="25"/>
    </row>
    <row r="40" spans="1:7" x14ac:dyDescent="0.3">
      <c r="F40" s="25"/>
      <c r="G40" s="25"/>
    </row>
    <row r="41" spans="1:7" x14ac:dyDescent="0.3">
      <c r="F41" s="25"/>
      <c r="G41" s="25"/>
    </row>
    <row r="42" spans="1:7" x14ac:dyDescent="0.3">
      <c r="F42" s="25"/>
      <c r="G42" s="25"/>
    </row>
    <row r="43" spans="1:7" x14ac:dyDescent="0.3">
      <c r="F43" s="25"/>
      <c r="G43" s="25"/>
    </row>
    <row r="44" spans="1:7" x14ac:dyDescent="0.3">
      <c r="F44" s="25"/>
      <c r="G44" s="25"/>
    </row>
    <row r="45" spans="1:7" x14ac:dyDescent="0.3">
      <c r="F45" s="25"/>
      <c r="G45" s="25"/>
    </row>
    <row r="46" spans="1:7" x14ac:dyDescent="0.3">
      <c r="F46" s="25"/>
      <c r="G46" s="25"/>
    </row>
    <row r="47" spans="1:7" x14ac:dyDescent="0.3">
      <c r="F47" s="25"/>
      <c r="G47" s="25"/>
    </row>
    <row r="48" spans="1:7" x14ac:dyDescent="0.3">
      <c r="F48" s="25"/>
      <c r="G48" s="25"/>
    </row>
    <row r="49" spans="6:7" x14ac:dyDescent="0.3">
      <c r="F49" s="25"/>
      <c r="G49" s="25"/>
    </row>
    <row r="50" spans="6:7" x14ac:dyDescent="0.3">
      <c r="F50" s="25"/>
      <c r="G50" s="25"/>
    </row>
    <row r="51" spans="6:7" x14ac:dyDescent="0.3">
      <c r="F51" s="25"/>
      <c r="G51" s="25"/>
    </row>
    <row r="52" spans="6:7" x14ac:dyDescent="0.3">
      <c r="F52" s="25"/>
      <c r="G52" s="25"/>
    </row>
    <row r="53" spans="6:7" x14ac:dyDescent="0.3">
      <c r="F53" s="25"/>
      <c r="G53" s="25"/>
    </row>
    <row r="54" spans="6:7" x14ac:dyDescent="0.3">
      <c r="F54" s="25"/>
      <c r="G54" s="25"/>
    </row>
    <row r="55" spans="6:7" x14ac:dyDescent="0.3">
      <c r="F55" s="25"/>
      <c r="G55" s="25"/>
    </row>
    <row r="56" spans="6:7" x14ac:dyDescent="0.3">
      <c r="F56" s="25"/>
      <c r="G56" s="25"/>
    </row>
    <row r="57" spans="6:7" x14ac:dyDescent="0.3">
      <c r="F57" s="25"/>
      <c r="G57" s="25"/>
    </row>
    <row r="58" spans="6:7" x14ac:dyDescent="0.3">
      <c r="F58" s="25"/>
      <c r="G58" s="25"/>
    </row>
    <row r="59" spans="6:7" x14ac:dyDescent="0.3">
      <c r="F59" s="25"/>
      <c r="G59" s="25"/>
    </row>
    <row r="60" spans="6:7" x14ac:dyDescent="0.3">
      <c r="F60" s="25"/>
      <c r="G60" s="25"/>
    </row>
    <row r="61" spans="6:7" x14ac:dyDescent="0.3">
      <c r="F61" s="25"/>
      <c r="G61" s="25"/>
    </row>
    <row r="62" spans="6:7" x14ac:dyDescent="0.3">
      <c r="F62" s="25"/>
      <c r="G62" s="25"/>
    </row>
    <row r="63" spans="6:7" x14ac:dyDescent="0.3">
      <c r="F63" s="25"/>
      <c r="G63" s="25"/>
    </row>
    <row r="64" spans="6:7" x14ac:dyDescent="0.3">
      <c r="F64" s="25"/>
      <c r="G64" s="25"/>
    </row>
    <row r="65" spans="6:7" x14ac:dyDescent="0.3">
      <c r="F65" s="25"/>
      <c r="G65" s="25"/>
    </row>
    <row r="66" spans="6:7" x14ac:dyDescent="0.3">
      <c r="F66" s="25"/>
      <c r="G66" s="25"/>
    </row>
    <row r="67" spans="6:7" x14ac:dyDescent="0.3">
      <c r="F67" s="25"/>
      <c r="G67" s="25"/>
    </row>
    <row r="68" spans="6:7" x14ac:dyDescent="0.3">
      <c r="F68" s="25"/>
      <c r="G68" s="25"/>
    </row>
    <row r="69" spans="6:7" x14ac:dyDescent="0.3">
      <c r="F69" s="25"/>
      <c r="G69" s="25"/>
    </row>
    <row r="70" spans="6:7" x14ac:dyDescent="0.3">
      <c r="F70" s="25"/>
      <c r="G70" s="25"/>
    </row>
    <row r="71" spans="6:7" x14ac:dyDescent="0.3">
      <c r="F71" s="25"/>
      <c r="G71" s="25"/>
    </row>
    <row r="72" spans="6:7" x14ac:dyDescent="0.3">
      <c r="F72" s="25"/>
      <c r="G72" s="25"/>
    </row>
  </sheetData>
  <mergeCells count="32">
    <mergeCell ref="B1:C1"/>
    <mergeCell ref="B2:C2"/>
    <mergeCell ref="B3:C3"/>
    <mergeCell ref="F8:G8"/>
    <mergeCell ref="F9:G9"/>
    <mergeCell ref="C7:E7"/>
    <mergeCell ref="F24:G24"/>
    <mergeCell ref="F7:G7"/>
    <mergeCell ref="F11:G11"/>
    <mergeCell ref="F12:G12"/>
    <mergeCell ref="F13:G13"/>
    <mergeCell ref="F15:G15"/>
    <mergeCell ref="F18:G18"/>
    <mergeCell ref="F10:G10"/>
    <mergeCell ref="F19:G19"/>
    <mergeCell ref="F20:G20"/>
    <mergeCell ref="F21:G21"/>
    <mergeCell ref="F22:G22"/>
    <mergeCell ref="F23:G23"/>
    <mergeCell ref="F14:G14"/>
    <mergeCell ref="F16:G16"/>
    <mergeCell ref="F37:G37"/>
    <mergeCell ref="F25:G25"/>
    <mergeCell ref="F26:G26"/>
    <mergeCell ref="F27:G27"/>
    <mergeCell ref="F29:G29"/>
    <mergeCell ref="F30:G30"/>
    <mergeCell ref="F31:G31"/>
    <mergeCell ref="F34:G34"/>
    <mergeCell ref="F35:G35"/>
    <mergeCell ref="F32:G32"/>
    <mergeCell ref="F36:G36"/>
  </mergeCells>
  <pageMargins left="0.7" right="0.7" top="0.75" bottom="0.75" header="0.3" footer="0.3"/>
  <pageSetup scale="83" orientation="landscape" r:id="rId1"/>
  <headerFooter>
    <oddFooter>&amp;LSCS 13 Fund Balance - Special Districts&amp;CPage &amp;P&amp;R&amp;D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5DA2-38D9-4319-97A9-67AF6E3BDD68}">
  <sheetPr>
    <pageSetUpPr fitToPage="1"/>
  </sheetPr>
  <dimension ref="A1:H45"/>
  <sheetViews>
    <sheetView tabSelected="1" workbookViewId="0">
      <selection activeCell="F33" sqref="F33"/>
    </sheetView>
  </sheetViews>
  <sheetFormatPr defaultColWidth="9.1796875" defaultRowHeight="14" x14ac:dyDescent="0.3"/>
  <cols>
    <col min="1" max="1" width="45.26953125" style="14" customWidth="1"/>
    <col min="2" max="8" width="15" style="14" customWidth="1"/>
    <col min="9" max="16384" width="9.1796875" style="14"/>
  </cols>
  <sheetData>
    <row r="1" spans="1:8" x14ac:dyDescent="0.3">
      <c r="A1" s="30" t="s">
        <v>3</v>
      </c>
      <c r="B1" s="48" t="s">
        <v>0</v>
      </c>
      <c r="C1" s="48"/>
      <c r="D1" s="48"/>
      <c r="E1" s="48"/>
      <c r="F1" s="48"/>
      <c r="H1" s="15" t="s">
        <v>79</v>
      </c>
    </row>
    <row r="2" spans="1:8" x14ac:dyDescent="0.3">
      <c r="A2" s="30" t="s">
        <v>4</v>
      </c>
      <c r="B2" s="48" t="s">
        <v>72</v>
      </c>
      <c r="C2" s="48"/>
      <c r="D2" s="48"/>
      <c r="E2" s="48"/>
      <c r="F2" s="48"/>
    </row>
    <row r="3" spans="1:8" x14ac:dyDescent="0.3">
      <c r="B3" s="48" t="s">
        <v>103</v>
      </c>
      <c r="C3" s="48"/>
      <c r="D3" s="48"/>
      <c r="E3" s="48"/>
      <c r="F3" s="48"/>
    </row>
    <row r="5" spans="1:8" ht="15" customHeight="1" x14ac:dyDescent="0.3">
      <c r="A5" s="65" t="s">
        <v>42</v>
      </c>
      <c r="B5" s="64" t="s">
        <v>75</v>
      </c>
      <c r="C5" s="64"/>
      <c r="D5" s="64"/>
      <c r="E5" s="64"/>
      <c r="F5" s="64" t="s">
        <v>78</v>
      </c>
      <c r="G5" s="64"/>
      <c r="H5" s="64"/>
    </row>
    <row r="6" spans="1:8" ht="46.5" customHeight="1" x14ac:dyDescent="0.3">
      <c r="A6" s="65"/>
      <c r="B6" s="19" t="s">
        <v>47</v>
      </c>
      <c r="C6" s="19" t="s">
        <v>73</v>
      </c>
      <c r="D6" s="19" t="s">
        <v>74</v>
      </c>
      <c r="E6" s="19" t="s">
        <v>75</v>
      </c>
      <c r="F6" s="19" t="s">
        <v>76</v>
      </c>
      <c r="G6" s="19" t="s">
        <v>77</v>
      </c>
      <c r="H6" s="19" t="s">
        <v>78</v>
      </c>
    </row>
    <row r="7" spans="1:8" x14ac:dyDescent="0.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</row>
    <row r="8" spans="1:8" x14ac:dyDescent="0.3">
      <c r="A8" s="32" t="s">
        <v>53</v>
      </c>
      <c r="B8" s="33"/>
      <c r="C8" s="33"/>
      <c r="D8" s="33"/>
      <c r="E8" s="33"/>
      <c r="F8" s="33"/>
      <c r="G8" s="33"/>
      <c r="H8" s="33"/>
    </row>
    <row r="9" spans="1:8" x14ac:dyDescent="0.3">
      <c r="A9" s="14" t="s">
        <v>54</v>
      </c>
      <c r="B9" s="21">
        <v>0</v>
      </c>
      <c r="C9" s="21">
        <v>0</v>
      </c>
      <c r="D9" s="21">
        <v>1174500</v>
      </c>
      <c r="E9" s="21">
        <f>B9+C9+D9</f>
        <v>1174500</v>
      </c>
      <c r="F9" s="21">
        <v>871100</v>
      </c>
      <c r="G9" s="21">
        <v>303400</v>
      </c>
      <c r="H9" s="21">
        <f>F9+G9</f>
        <v>1174500</v>
      </c>
    </row>
    <row r="10" spans="1:8" x14ac:dyDescent="0.3">
      <c r="A10" s="14" t="s">
        <v>57</v>
      </c>
      <c r="B10" s="22">
        <v>42550</v>
      </c>
      <c r="C10" s="22">
        <v>0</v>
      </c>
      <c r="D10" s="22">
        <v>119400</v>
      </c>
      <c r="E10" s="22">
        <f>B10+C10+D10</f>
        <v>161950</v>
      </c>
      <c r="F10" s="22">
        <v>161950</v>
      </c>
      <c r="G10" s="22">
        <v>0</v>
      </c>
      <c r="H10" s="22">
        <f>F10+G10</f>
        <v>161950</v>
      </c>
    </row>
    <row r="11" spans="1:8" x14ac:dyDescent="0.3">
      <c r="A11" s="14" t="s">
        <v>58</v>
      </c>
      <c r="B11" s="22">
        <v>0</v>
      </c>
      <c r="C11" s="22">
        <v>0</v>
      </c>
      <c r="D11" s="22">
        <v>54850</v>
      </c>
      <c r="E11" s="22">
        <f>B11+C11+D11</f>
        <v>54850</v>
      </c>
      <c r="F11" s="22">
        <v>54850</v>
      </c>
      <c r="G11" s="22">
        <v>0</v>
      </c>
      <c r="H11" s="22">
        <f>F11+G11</f>
        <v>54850</v>
      </c>
    </row>
    <row r="12" spans="1:8" x14ac:dyDescent="0.3">
      <c r="A12" s="14" t="s">
        <v>113</v>
      </c>
      <c r="B12" s="22">
        <v>0</v>
      </c>
      <c r="C12" s="22"/>
      <c r="D12" s="22">
        <f>'Schedule 15'!D62</f>
        <v>206500</v>
      </c>
      <c r="E12" s="22">
        <f>B12+C12+D12</f>
        <v>206500</v>
      </c>
      <c r="F12" s="22">
        <v>206500</v>
      </c>
      <c r="G12" s="22">
        <v>0</v>
      </c>
      <c r="H12" s="22">
        <f>F12+G12</f>
        <v>206500</v>
      </c>
    </row>
    <row r="13" spans="1:8" x14ac:dyDescent="0.3">
      <c r="A13" s="23" t="s">
        <v>55</v>
      </c>
      <c r="B13" s="24">
        <f>SUM(B9:B12)</f>
        <v>42550</v>
      </c>
      <c r="C13" s="24">
        <f t="shared" ref="C13:G13" si="0">SUM(C9:C12)</f>
        <v>0</v>
      </c>
      <c r="D13" s="24">
        <f t="shared" si="0"/>
        <v>1555250</v>
      </c>
      <c r="E13" s="24">
        <f t="shared" si="0"/>
        <v>1597800</v>
      </c>
      <c r="F13" s="24">
        <f t="shared" si="0"/>
        <v>1294400</v>
      </c>
      <c r="G13" s="24">
        <f t="shared" si="0"/>
        <v>303400</v>
      </c>
      <c r="H13" s="24">
        <f>SUM(H9:H12)</f>
        <v>1597800</v>
      </c>
    </row>
    <row r="15" spans="1:8" x14ac:dyDescent="0.3">
      <c r="A15" s="32" t="s">
        <v>56</v>
      </c>
      <c r="B15" s="33"/>
      <c r="C15" s="33"/>
      <c r="D15" s="33"/>
      <c r="E15" s="33"/>
      <c r="F15" s="33"/>
      <c r="G15" s="33"/>
      <c r="H15" s="33"/>
    </row>
    <row r="16" spans="1:8" x14ac:dyDescent="0.3">
      <c r="A16" s="14" t="s">
        <v>59</v>
      </c>
      <c r="B16" s="21">
        <v>0</v>
      </c>
      <c r="C16" s="21"/>
      <c r="D16" s="21">
        <v>12900</v>
      </c>
      <c r="E16" s="21">
        <f>B16+C16+D16</f>
        <v>12900</v>
      </c>
      <c r="F16" s="21">
        <v>6900</v>
      </c>
      <c r="G16" s="21">
        <v>6000</v>
      </c>
      <c r="H16" s="21">
        <f>F16+G16</f>
        <v>12900</v>
      </c>
    </row>
    <row r="17" spans="1:8" x14ac:dyDescent="0.3">
      <c r="A17" s="14" t="s">
        <v>60</v>
      </c>
      <c r="B17" s="22">
        <v>0</v>
      </c>
      <c r="C17" s="22"/>
      <c r="D17" s="22">
        <f>'Schedule 15'!D126</f>
        <v>4850</v>
      </c>
      <c r="E17" s="22">
        <f>B17+C17+D17</f>
        <v>4850</v>
      </c>
      <c r="F17" s="22">
        <f>'Schedule 15'!D133</f>
        <v>1600</v>
      </c>
      <c r="G17" s="22">
        <f>E17-F17</f>
        <v>3250</v>
      </c>
      <c r="H17" s="22">
        <f t="shared" ref="H17:H23" si="1">F17+G17</f>
        <v>4850</v>
      </c>
    </row>
    <row r="18" spans="1:8" x14ac:dyDescent="0.3">
      <c r="A18" s="14" t="s">
        <v>61</v>
      </c>
      <c r="B18" s="22">
        <v>0</v>
      </c>
      <c r="C18" s="22"/>
      <c r="D18" s="22">
        <f>'Schedule 15'!D148</f>
        <v>10000</v>
      </c>
      <c r="E18" s="22">
        <f t="shared" ref="E18:E23" si="2">B18+C18+D18</f>
        <v>10000</v>
      </c>
      <c r="F18" s="22">
        <f>'Schedule 15'!D155</f>
        <v>5500</v>
      </c>
      <c r="G18" s="22">
        <f t="shared" ref="G18:G23" si="3">E18-F18</f>
        <v>4500</v>
      </c>
      <c r="H18" s="22">
        <f t="shared" si="1"/>
        <v>10000</v>
      </c>
    </row>
    <row r="19" spans="1:8" x14ac:dyDescent="0.3">
      <c r="A19" s="14" t="s">
        <v>62</v>
      </c>
      <c r="B19" s="22">
        <v>0</v>
      </c>
      <c r="C19" s="22"/>
      <c r="D19" s="22">
        <f>'Schedule 15'!D170</f>
        <v>9445.2000000000007</v>
      </c>
      <c r="E19" s="22">
        <f t="shared" si="2"/>
        <v>9445.2000000000007</v>
      </c>
      <c r="F19" s="22">
        <f>'Schedule 15'!D177</f>
        <v>1500</v>
      </c>
      <c r="G19" s="22">
        <f t="shared" si="3"/>
        <v>7945.2000000000007</v>
      </c>
      <c r="H19" s="22">
        <f t="shared" si="1"/>
        <v>9445.2000000000007</v>
      </c>
    </row>
    <row r="20" spans="1:8" x14ac:dyDescent="0.3">
      <c r="A20" s="14" t="s">
        <v>63</v>
      </c>
      <c r="B20" s="22">
        <v>0</v>
      </c>
      <c r="C20" s="22"/>
      <c r="D20" s="22">
        <f>'Schedule 15'!D192</f>
        <v>13900</v>
      </c>
      <c r="E20" s="22">
        <f t="shared" si="2"/>
        <v>13900</v>
      </c>
      <c r="F20" s="22">
        <f>'Schedule 15'!D199</f>
        <v>5000</v>
      </c>
      <c r="G20" s="22">
        <f t="shared" si="3"/>
        <v>8900</v>
      </c>
      <c r="H20" s="22">
        <f t="shared" si="1"/>
        <v>13900</v>
      </c>
    </row>
    <row r="21" spans="1:8" x14ac:dyDescent="0.3">
      <c r="A21" s="14" t="s">
        <v>64</v>
      </c>
      <c r="B21" s="22">
        <v>0</v>
      </c>
      <c r="C21" s="22"/>
      <c r="D21" s="22">
        <f>'Schedule 15'!D214</f>
        <v>2295</v>
      </c>
      <c r="E21" s="22">
        <f t="shared" si="2"/>
        <v>2295</v>
      </c>
      <c r="F21" s="22">
        <f>'Schedule 15'!D221</f>
        <v>1200</v>
      </c>
      <c r="G21" s="22">
        <f t="shared" si="3"/>
        <v>1095</v>
      </c>
      <c r="H21" s="22">
        <f t="shared" si="1"/>
        <v>2295</v>
      </c>
    </row>
    <row r="22" spans="1:8" x14ac:dyDescent="0.3">
      <c r="A22" s="14" t="s">
        <v>65</v>
      </c>
      <c r="B22" s="22">
        <v>0</v>
      </c>
      <c r="C22" s="22"/>
      <c r="D22" s="22">
        <f>'Schedule 15'!D236</f>
        <v>3110</v>
      </c>
      <c r="E22" s="22">
        <f t="shared" si="2"/>
        <v>3110</v>
      </c>
      <c r="F22" s="22">
        <f>'Schedule 15'!D243</f>
        <v>700</v>
      </c>
      <c r="G22" s="22">
        <f t="shared" si="3"/>
        <v>2410</v>
      </c>
      <c r="H22" s="22">
        <f t="shared" si="1"/>
        <v>3110</v>
      </c>
    </row>
    <row r="23" spans="1:8" x14ac:dyDescent="0.3">
      <c r="A23" s="14" t="s">
        <v>80</v>
      </c>
      <c r="B23" s="22">
        <v>0</v>
      </c>
      <c r="C23" s="22"/>
      <c r="D23" s="22">
        <f>'Schedule 15'!D258</f>
        <v>1760</v>
      </c>
      <c r="E23" s="22">
        <f t="shared" si="2"/>
        <v>1760</v>
      </c>
      <c r="F23" s="22">
        <f>'Schedule 15'!D265</f>
        <v>1450</v>
      </c>
      <c r="G23" s="22">
        <f t="shared" si="3"/>
        <v>310</v>
      </c>
      <c r="H23" s="22">
        <f t="shared" si="1"/>
        <v>1760</v>
      </c>
    </row>
    <row r="24" spans="1:8" x14ac:dyDescent="0.3">
      <c r="A24" s="23" t="s">
        <v>66</v>
      </c>
      <c r="B24" s="24">
        <f>SUM(B16:B23)</f>
        <v>0</v>
      </c>
      <c r="C24" s="24">
        <f t="shared" ref="C24:H24" si="4">SUM(C16:C23)</f>
        <v>0</v>
      </c>
      <c r="D24" s="24">
        <f t="shared" si="4"/>
        <v>58260.2</v>
      </c>
      <c r="E24" s="24">
        <f t="shared" si="4"/>
        <v>58260.2</v>
      </c>
      <c r="F24" s="24">
        <f t="shared" si="4"/>
        <v>23850</v>
      </c>
      <c r="G24" s="24">
        <f t="shared" si="4"/>
        <v>34410.199999999997</v>
      </c>
      <c r="H24" s="24">
        <f t="shared" si="4"/>
        <v>58260.2</v>
      </c>
    </row>
    <row r="26" spans="1:8" x14ac:dyDescent="0.3">
      <c r="A26" s="32" t="s">
        <v>69</v>
      </c>
      <c r="B26" s="33"/>
      <c r="C26" s="33"/>
      <c r="D26" s="33"/>
      <c r="E26" s="33"/>
      <c r="F26" s="33"/>
      <c r="G26" s="33"/>
      <c r="H26" s="33"/>
    </row>
    <row r="27" spans="1:8" x14ac:dyDescent="0.3">
      <c r="A27" s="14" t="s">
        <v>67</v>
      </c>
      <c r="B27" s="21">
        <v>0</v>
      </c>
      <c r="C27" s="21"/>
      <c r="D27" s="21">
        <f>'Schedule 15'!D285</f>
        <v>11386</v>
      </c>
      <c r="E27" s="21">
        <f>B27+C27+D27</f>
        <v>11386</v>
      </c>
      <c r="F27" s="21">
        <f>'Schedule 15'!D292</f>
        <v>11386</v>
      </c>
      <c r="G27" s="21">
        <v>0</v>
      </c>
      <c r="H27" s="21">
        <f>F27+G27</f>
        <v>11386</v>
      </c>
    </row>
    <row r="28" spans="1:8" x14ac:dyDescent="0.3">
      <c r="A28" s="14" t="s">
        <v>68</v>
      </c>
      <c r="B28" s="22">
        <v>0</v>
      </c>
      <c r="C28" s="22"/>
      <c r="D28" s="22">
        <f>'Schedule 15'!D307</f>
        <v>12665</v>
      </c>
      <c r="E28" s="22">
        <f>B28+C28+D28</f>
        <v>12665</v>
      </c>
      <c r="F28" s="22">
        <f>'Schedule 15'!D314</f>
        <v>12665</v>
      </c>
      <c r="G28" s="22">
        <v>0</v>
      </c>
      <c r="H28" s="22">
        <f t="shared" ref="H28" si="5">F28+G28</f>
        <v>12665</v>
      </c>
    </row>
    <row r="29" spans="1:8" x14ac:dyDescent="0.3">
      <c r="A29" s="23" t="s">
        <v>70</v>
      </c>
      <c r="B29" s="24">
        <f>SUM(B27:B28)</f>
        <v>0</v>
      </c>
      <c r="C29" s="24">
        <f t="shared" ref="C29:H29" si="6">SUM(C27:C28)</f>
        <v>0</v>
      </c>
      <c r="D29" s="24">
        <f t="shared" si="6"/>
        <v>24051</v>
      </c>
      <c r="E29" s="24">
        <f t="shared" si="6"/>
        <v>24051</v>
      </c>
      <c r="F29" s="24">
        <f t="shared" si="6"/>
        <v>24051</v>
      </c>
      <c r="G29" s="24">
        <f t="shared" si="6"/>
        <v>0</v>
      </c>
      <c r="H29" s="24">
        <f t="shared" si="6"/>
        <v>24051</v>
      </c>
    </row>
    <row r="30" spans="1:8" x14ac:dyDescent="0.3">
      <c r="A30" s="46"/>
      <c r="B30" s="47"/>
      <c r="C30" s="47"/>
      <c r="D30" s="47"/>
      <c r="E30" s="47"/>
      <c r="F30" s="47"/>
      <c r="G30" s="47"/>
      <c r="H30" s="47"/>
    </row>
    <row r="31" spans="1:8" x14ac:dyDescent="0.3">
      <c r="A31" s="32" t="s">
        <v>106</v>
      </c>
      <c r="B31" s="33"/>
      <c r="C31" s="33"/>
      <c r="D31" s="33"/>
      <c r="E31" s="33"/>
      <c r="F31" s="33"/>
      <c r="G31" s="33"/>
      <c r="H31" s="33"/>
    </row>
    <row r="32" spans="1:8" x14ac:dyDescent="0.3">
      <c r="A32" s="14" t="s">
        <v>107</v>
      </c>
      <c r="B32" s="21">
        <v>0</v>
      </c>
      <c r="C32" s="21"/>
      <c r="D32" s="21">
        <v>50000</v>
      </c>
      <c r="E32" s="21">
        <f>B32+C32+D32</f>
        <v>50000</v>
      </c>
      <c r="F32" s="21">
        <v>50000</v>
      </c>
      <c r="G32" s="21">
        <v>0</v>
      </c>
      <c r="H32" s="21">
        <f>F32+G32</f>
        <v>50000</v>
      </c>
    </row>
    <row r="33" spans="1:8" x14ac:dyDescent="0.3">
      <c r="A33" s="23" t="s">
        <v>108</v>
      </c>
      <c r="B33" s="24">
        <f t="shared" ref="B33:H33" si="7">SUM(B32:B32)</f>
        <v>0</v>
      </c>
      <c r="C33" s="24">
        <f t="shared" si="7"/>
        <v>0</v>
      </c>
      <c r="D33" s="24">
        <f t="shared" si="7"/>
        <v>50000</v>
      </c>
      <c r="E33" s="24">
        <f t="shared" si="7"/>
        <v>50000</v>
      </c>
      <c r="F33" s="24">
        <f t="shared" si="7"/>
        <v>50000</v>
      </c>
      <c r="G33" s="24">
        <f t="shared" si="7"/>
        <v>0</v>
      </c>
      <c r="H33" s="24">
        <f t="shared" si="7"/>
        <v>50000</v>
      </c>
    </row>
    <row r="35" spans="1:8" x14ac:dyDescent="0.3">
      <c r="A35" s="26" t="s">
        <v>71</v>
      </c>
      <c r="B35" s="27">
        <f t="shared" ref="B35:C35" si="8">B29+B24+B13+B33</f>
        <v>42550</v>
      </c>
      <c r="C35" s="27">
        <f t="shared" si="8"/>
        <v>0</v>
      </c>
      <c r="D35" s="27">
        <f>D29+D24+D13+D33</f>
        <v>1687561.2</v>
      </c>
      <c r="E35" s="27">
        <f t="shared" ref="E35:H35" si="9">E29+E24+E13+E33</f>
        <v>1730111.2</v>
      </c>
      <c r="F35" s="27">
        <f t="shared" si="9"/>
        <v>1392301</v>
      </c>
      <c r="G35" s="27">
        <f t="shared" si="9"/>
        <v>337810.2</v>
      </c>
      <c r="H35" s="27">
        <f t="shared" si="9"/>
        <v>1730111.2</v>
      </c>
    </row>
    <row r="37" spans="1:8" ht="28" hidden="1" x14ac:dyDescent="0.3">
      <c r="A37" s="34" t="s">
        <v>81</v>
      </c>
      <c r="B37" s="31" t="s">
        <v>84</v>
      </c>
      <c r="C37" s="31" t="s">
        <v>85</v>
      </c>
      <c r="D37" s="31" t="s">
        <v>86</v>
      </c>
      <c r="E37" s="31" t="s">
        <v>87</v>
      </c>
      <c r="F37" s="31" t="s">
        <v>88</v>
      </c>
      <c r="G37" s="31" t="s">
        <v>89</v>
      </c>
      <c r="H37" s="31" t="s">
        <v>90</v>
      </c>
    </row>
    <row r="38" spans="1:8" hidden="1" x14ac:dyDescent="0.3">
      <c r="A38" s="14" t="s">
        <v>82</v>
      </c>
      <c r="B38" s="29">
        <v>1438812</v>
      </c>
      <c r="C38" s="29">
        <v>1543764</v>
      </c>
      <c r="D38" s="29">
        <v>85549</v>
      </c>
      <c r="E38" s="29">
        <v>108723</v>
      </c>
      <c r="F38" s="29">
        <v>32546</v>
      </c>
      <c r="G38" s="29">
        <v>78499</v>
      </c>
      <c r="H38" s="29">
        <v>24238</v>
      </c>
    </row>
    <row r="39" spans="1:8" hidden="1" x14ac:dyDescent="0.3">
      <c r="A39" s="14" t="s">
        <v>83</v>
      </c>
      <c r="B39" s="29">
        <v>1070048</v>
      </c>
      <c r="C39" s="29">
        <v>89751</v>
      </c>
      <c r="D39" s="29">
        <v>52899</v>
      </c>
      <c r="E39" s="29">
        <v>12751</v>
      </c>
      <c r="F39" s="29">
        <v>4769</v>
      </c>
      <c r="G39" s="29">
        <v>9789</v>
      </c>
      <c r="H39" s="29">
        <v>9170</v>
      </c>
    </row>
    <row r="40" spans="1:8" ht="11.25" hidden="1" customHeight="1" x14ac:dyDescent="0.3"/>
    <row r="41" spans="1:8" ht="42" hidden="1" x14ac:dyDescent="0.3">
      <c r="A41" s="14" t="s">
        <v>81</v>
      </c>
      <c r="B41" s="31" t="s">
        <v>91</v>
      </c>
      <c r="C41" s="31" t="s">
        <v>92</v>
      </c>
      <c r="D41" s="31" t="s">
        <v>93</v>
      </c>
      <c r="E41" s="31" t="s">
        <v>94</v>
      </c>
      <c r="F41" s="31" t="s">
        <v>95</v>
      </c>
      <c r="G41" s="31" t="s">
        <v>96</v>
      </c>
    </row>
    <row r="42" spans="1:8" hidden="1" x14ac:dyDescent="0.3">
      <c r="A42" s="14" t="s">
        <v>82</v>
      </c>
      <c r="B42" s="29">
        <v>62484</v>
      </c>
      <c r="C42" s="29">
        <v>14951</v>
      </c>
      <c r="D42" s="29">
        <v>47140</v>
      </c>
      <c r="E42" s="29">
        <v>13172</v>
      </c>
      <c r="F42" s="29">
        <v>80505</v>
      </c>
      <c r="G42" s="29">
        <v>154805</v>
      </c>
    </row>
    <row r="43" spans="1:8" hidden="1" x14ac:dyDescent="0.3">
      <c r="A43" s="14" t="s">
        <v>83</v>
      </c>
      <c r="B43" s="29">
        <v>13706</v>
      </c>
      <c r="C43" s="29">
        <v>2228</v>
      </c>
      <c r="D43" s="29">
        <v>3003</v>
      </c>
      <c r="E43" s="29">
        <v>1703</v>
      </c>
      <c r="F43" s="29">
        <v>10966</v>
      </c>
      <c r="G43" s="29">
        <v>12505</v>
      </c>
    </row>
    <row r="44" spans="1:8" hidden="1" x14ac:dyDescent="0.3"/>
    <row r="45" spans="1:8" hidden="1" x14ac:dyDescent="0.3"/>
  </sheetData>
  <mergeCells count="6">
    <mergeCell ref="A5:A6"/>
    <mergeCell ref="F5:H5"/>
    <mergeCell ref="B5:E5"/>
    <mergeCell ref="B1:F1"/>
    <mergeCell ref="B2:F2"/>
    <mergeCell ref="B3:F3"/>
  </mergeCells>
  <pageMargins left="0.7" right="0.7" top="0.75" bottom="0.75" header="0.3" footer="0.3"/>
  <pageSetup scale="81" orientation="landscape" r:id="rId1"/>
  <headerFooter>
    <oddFooter>&amp;LSCS 12 Special Districts Summary&amp;CPage &amp;P&amp;R&amp;D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Schedule 15</vt:lpstr>
      <vt:lpstr>Schedule 13</vt:lpstr>
      <vt:lpstr>Schedule 12</vt:lpstr>
      <vt:lpstr>'Schedule 12'!Print_Area</vt:lpstr>
      <vt:lpstr>'Schedule 13'!Print_Area</vt:lpstr>
      <vt:lpstr>'Schedule 15'!Print_Area</vt:lpstr>
      <vt:lpstr>'Schedule 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Tabatha</dc:creator>
  <cp:lastModifiedBy>Dillingham, Cheryl</cp:lastModifiedBy>
  <cp:lastPrinted>2022-12-01T17:18:25Z</cp:lastPrinted>
  <dcterms:created xsi:type="dcterms:W3CDTF">2022-11-24T20:05:15Z</dcterms:created>
  <dcterms:modified xsi:type="dcterms:W3CDTF">2023-06-01T23:51:06Z</dcterms:modified>
</cp:coreProperties>
</file>